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<sst xmlns="http://schemas.openxmlformats.org/spreadsheetml/2006/main" count="166" uniqueCount="160">
  <si>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</si>
  <si>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</si>
  <si>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</si>
  <si>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</si>
  <si>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</si>
  <si>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</si>
  <si>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</si>
  <si>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</si>
  <si>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</si>
  <si>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</si>
  <si>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</si>
  <si>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</si>
  <si>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</si>
  <si>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</si>
  <si>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</si>
  <si>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</si>
  <si>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</si>
  <si>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</si>
  <si>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</si>
  <si>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</si>
  <si>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</si>
  <si>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</si>
  <si>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</si>
  <si>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</si>
  <si>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</si>
  <si>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</si>
  <si>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</si>
  <si>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</si>
  <si>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</si>
  <si>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</si>
  <si>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</si>
  <si>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</si>
  <si>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</si>
  <si>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</si>
  <si>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</si>
  <si>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</si>
  <si>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</si>
  <si>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</si>
  <si>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</si>
  <si>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</si>
  <si>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</si>
  <si>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</si>
  <si>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</si>
  <si>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</si>
  <si>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</si>
  <si>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</si>
  <si>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</si>
  <si>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</si>
  <si>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</si>
  <si>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</si>
  <si>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</si>
  <si>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</si>
  <si>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</si>
  <si>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</si>
  <si>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</si>
  <si>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</si>
  <si>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</si>
  <si>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</si>
  <si>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</si>
  <si>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</si>
  <si>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</si>
  <si>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</si>
  <si>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</si>
  <si>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</si>
  <si>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</si>
  <si>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</si>
  <si>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</si>
  <si>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</si>
  <si>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</si>
  <si>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</si>
  <si>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</si>
  <si>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</si>
  <si>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</si>
  <si>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</si>
  <si>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</si>
  <si>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</si>
  <si>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</si>
  <si>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</si>
  <si>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</si>
  <si>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</si>
  <si>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</si>
  <si>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</si>
  <si>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</si>
  <si>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</si>
  <si>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</si>
  <si>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</si>
  <si>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</si>
  <si>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</si>
  <si>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</si>
  <si>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</si>
  <si>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</si>
  <si>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</si>
  <si>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</si>
  <si>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</si>
  <si>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</si>
  <si>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</si>
  <si>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</si>
  <si>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</si>
  <si>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</si>
  <si>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</si>
  <si>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</si>
  <si>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</si>
  <si>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</si>
  <si>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</si>
  <si>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</si>
  <si>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</si>
  <si>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</si>
  <si>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</si>
  <si>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</si>
  <si>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</si>
  <si>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</si>
  <si>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</si>
  <si>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</si>
  <si>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</si>
  <si>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</si>
  <si>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</si>
  <si>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</si>
  <si>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</si>
  <si>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</si>
  <si>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</si>
  <si>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</si>
  <si>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</si>
  <si>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</si>
  <si>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</si>
  <si>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</si>
  <si>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</si>
  <si>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</si>
  <si>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</si>
  <si>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</si>
  <si>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</si>
  <si>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</si>
  <si>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</si>
  <si>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</si>
  <si>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</si>
  <si>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</si>
  <si>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</si>
  <si>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</si>
  <si>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</si>
  <si>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</si>
  <si>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</si>
  <si>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</si>
  <si>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</si>
  <si>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</si>
  <si>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Ambiental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</si>
  <si>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</si>
  <si>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</si>
  <si>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</si>
  <si>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</si>
  <si>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</si>
  <si>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</si>
  <si>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</si>
  <si>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</si>
  <si>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</si>
  <si>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</si>
  <si>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</si>
  <si>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</si>
  <si>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</si>
  <si>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</si>
  <si>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</si>
  <si>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OPERAÇÃO 03/05/19 - VENCIMENTO 10/05/19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</si>
</sst>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44" fontId="0" fillId="0" borderId="4" xfId="46" applyNumberFormat="1" applyFont="1" applyBorder="1" applyAlignment="1">
      <alignment vertical="center"/>
    </xf>
    <xf numFmtId="191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3"/>
  <sheetViews>
    <sheetView showGridLines="0" tabSelected="1" zoomScale="80" zoomScaleNormal="80" zoomScaleSheetLayoutView="70" zoomScalePageLayoutView="0" workbookViewId="0" topLeftCell="C32">
      <selection activeCell="O60" sqref="O60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9" t="s">
        <v>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1">
      <c r="A2" s="80" t="s">
        <v>159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1" t="s">
        <v>11</v>
      </c>
      <c r="B4" s="83" t="s">
        <v>30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2" t="s">
        <v>12</v>
      </c>
    </row>
    <row r="5" spans="1:15" ht="38.25">
      <c r="A5" s="81"/>
      <c r="B5" s="28" t="s">
        <v>7</v>
      </c>
      <c r="C5" s="28" t="s">
        <v>8</v>
      </c>
      <c r="D5" s="73" t="s">
        <v>153</v>
      </c>
      <c r="E5" s="73" t="s">
        <v>29</v>
      </c>
      <c r="F5" s="73" t="s">
        <v>28</v>
      </c>
      <c r="G5" s="28" t="s">
        <v>151</v>
      </c>
      <c r="H5" s="28" t="s">
        <v>142</v>
      </c>
      <c r="I5" s="28" t="s">
        <v>152</v>
      </c>
      <c r="J5" s="28" t="s">
        <v>143</v>
      </c>
      <c r="K5" s="28" t="s">
        <v>144</v>
      </c>
      <c r="L5" s="28" t="s">
        <v>145</v>
      </c>
      <c r="M5" s="28" t="s">
        <v>153</v>
      </c>
      <c r="N5" s="28" t="s">
        <v>9</v>
      </c>
      <c r="O5" s="81"/>
    </row>
    <row r="6" spans="1:15" ht="18.75" customHeight="1">
      <c r="A6" s="81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1"/>
    </row>
    <row r="7" spans="1:18" ht="17.25" customHeight="1">
      <c r="A7" s="8" t="s">
        <v>24</v>
      </c>
      <c r="B7" s="9">
        <f aca="true" t="shared" si="0" ref="B7:O7">+B8+B20+B24+B27</f>
        <v>566140</v>
      </c>
      <c r="C7" s="9">
        <f t="shared" si="0"/>
        <v>739695</v>
      </c>
      <c r="D7" s="9">
        <f t="shared" si="0"/>
        <v>740334</v>
      </c>
      <c r="E7" s="9">
        <f>+E8+E20+E24+E27</f>
        <v>110353</v>
      </c>
      <c r="F7" s="9">
        <f>+F8+F20+F24+F27</f>
        <v>303763</v>
      </c>
      <c r="G7" s="9">
        <f t="shared" si="0"/>
        <v>475028</v>
      </c>
      <c r="H7" s="9">
        <f t="shared" si="0"/>
        <v>349830</v>
      </c>
      <c r="I7" s="9">
        <f t="shared" si="0"/>
        <v>294643</v>
      </c>
      <c r="J7" s="9">
        <f t="shared" si="0"/>
        <v>462566</v>
      </c>
      <c r="K7" s="9">
        <f t="shared" si="0"/>
        <v>142141</v>
      </c>
      <c r="L7" s="9">
        <f t="shared" si="0"/>
        <v>143673</v>
      </c>
      <c r="M7" s="9">
        <f t="shared" si="0"/>
        <v>309784</v>
      </c>
      <c r="N7" s="9">
        <f t="shared" si="0"/>
        <v>492650</v>
      </c>
      <c r="O7" s="9">
        <f t="shared" si="0"/>
        <v>5130600</v>
      </c>
      <c r="P7" s="44"/>
      <c r="Q7"/>
      <c r="R7"/>
    </row>
    <row r="8" spans="1:18" ht="17.25" customHeight="1">
      <c r="A8" s="10" t="s">
        <v>35</v>
      </c>
      <c r="B8" s="11">
        <f>B9+B12+B16</f>
        <v>292488</v>
      </c>
      <c r="C8" s="11">
        <f aca="true" t="shared" si="1" ref="C8:N8">C9+C12+C16</f>
        <v>392568</v>
      </c>
      <c r="D8" s="11">
        <f t="shared" si="1"/>
        <v>364477</v>
      </c>
      <c r="E8" s="11">
        <f>E9+E12+E16</f>
        <v>52349</v>
      </c>
      <c r="F8" s="11">
        <f>F9+F12+F16</f>
        <v>150392</v>
      </c>
      <c r="G8" s="11">
        <f t="shared" si="1"/>
        <v>252955</v>
      </c>
      <c r="H8" s="11">
        <f t="shared" si="1"/>
        <v>191832</v>
      </c>
      <c r="I8" s="11">
        <f t="shared" si="1"/>
        <v>139723</v>
      </c>
      <c r="J8" s="11">
        <f t="shared" si="1"/>
        <v>246619</v>
      </c>
      <c r="K8" s="11">
        <f t="shared" si="1"/>
        <v>80730</v>
      </c>
      <c r="L8" s="11">
        <f t="shared" si="1"/>
        <v>78380</v>
      </c>
      <c r="M8" s="11">
        <f t="shared" si="1"/>
        <v>153622</v>
      </c>
      <c r="N8" s="11">
        <f t="shared" si="1"/>
        <v>278902</v>
      </c>
      <c r="O8" s="11">
        <f aca="true" t="shared" si="2" ref="O8:O27">SUM(B8:N8)</f>
        <v>2675037</v>
      </c>
      <c r="P8"/>
      <c r="Q8"/>
      <c r="R8"/>
    </row>
    <row r="9" spans="1:18" ht="17.25" customHeight="1">
      <c r="A9" s="15" t="s">
        <v>13</v>
      </c>
      <c r="B9" s="13">
        <f>+B10+B11</f>
        <v>35064</v>
      </c>
      <c r="C9" s="13">
        <f aca="true" t="shared" si="3" ref="C9:N9">+C10+C11</f>
        <v>49175</v>
      </c>
      <c r="D9" s="13">
        <f t="shared" si="3"/>
        <v>41026</v>
      </c>
      <c r="E9" s="13">
        <f>+E10+E11</f>
        <v>7381</v>
      </c>
      <c r="F9" s="13">
        <f>+F10+F11</f>
        <v>15935</v>
      </c>
      <c r="G9" s="13">
        <f t="shared" si="3"/>
        <v>30287</v>
      </c>
      <c r="H9" s="13">
        <f t="shared" si="3"/>
        <v>22809</v>
      </c>
      <c r="I9" s="13">
        <f t="shared" si="3"/>
        <v>11951</v>
      </c>
      <c r="J9" s="13">
        <f t="shared" si="3"/>
        <v>18853</v>
      </c>
      <c r="K9" s="13">
        <f t="shared" si="3"/>
        <v>6275</v>
      </c>
      <c r="L9" s="13">
        <f t="shared" si="3"/>
        <v>8084</v>
      </c>
      <c r="M9" s="13">
        <f t="shared" si="3"/>
        <v>9562</v>
      </c>
      <c r="N9" s="13">
        <f t="shared" si="3"/>
        <v>40929</v>
      </c>
      <c r="O9" s="11">
        <f t="shared" si="2"/>
        <v>297331</v>
      </c>
      <c r="P9"/>
      <c r="Q9"/>
      <c r="R9"/>
    </row>
    <row r="10" spans="1:18" ht="17.25" customHeight="1">
      <c r="A10" s="29" t="s">
        <v>14</v>
      </c>
      <c r="B10" s="13">
        <v>35064</v>
      </c>
      <c r="C10" s="13">
        <v>49175</v>
      </c>
      <c r="D10" s="13">
        <v>41026</v>
      </c>
      <c r="E10" s="13">
        <v>7381</v>
      </c>
      <c r="F10" s="13">
        <v>15935</v>
      </c>
      <c r="G10" s="13">
        <v>30287</v>
      </c>
      <c r="H10" s="13">
        <v>22809</v>
      </c>
      <c r="I10" s="13">
        <v>11951</v>
      </c>
      <c r="J10" s="13">
        <v>18853</v>
      </c>
      <c r="K10" s="13">
        <v>6275</v>
      </c>
      <c r="L10" s="13">
        <v>8084</v>
      </c>
      <c r="M10" s="13">
        <v>9562</v>
      </c>
      <c r="N10" s="13">
        <v>40929</v>
      </c>
      <c r="O10" s="11">
        <f t="shared" si="2"/>
        <v>297331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244541</v>
      </c>
      <c r="C12" s="17">
        <f t="shared" si="4"/>
        <v>325261</v>
      </c>
      <c r="D12" s="17">
        <f t="shared" si="4"/>
        <v>307182</v>
      </c>
      <c r="E12" s="17">
        <f>SUM(E13:E15)</f>
        <v>42339</v>
      </c>
      <c r="F12" s="17">
        <f>SUM(F13:F15)</f>
        <v>127449</v>
      </c>
      <c r="G12" s="17">
        <f t="shared" si="4"/>
        <v>211898</v>
      </c>
      <c r="H12" s="17">
        <f t="shared" si="4"/>
        <v>160077</v>
      </c>
      <c r="I12" s="17">
        <f t="shared" si="4"/>
        <v>119739</v>
      </c>
      <c r="J12" s="17">
        <f t="shared" si="4"/>
        <v>215118</v>
      </c>
      <c r="K12" s="17">
        <f t="shared" si="4"/>
        <v>69798</v>
      </c>
      <c r="L12" s="17">
        <f t="shared" si="4"/>
        <v>66388</v>
      </c>
      <c r="M12" s="17">
        <f t="shared" si="4"/>
        <v>134961</v>
      </c>
      <c r="N12" s="17">
        <f t="shared" si="4"/>
        <v>225671</v>
      </c>
      <c r="O12" s="11">
        <f t="shared" si="2"/>
        <v>2250422</v>
      </c>
      <c r="P12"/>
      <c r="Q12"/>
      <c r="R12"/>
    </row>
    <row r="13" spans="1:18" s="61" customFormat="1" ht="17.25" customHeight="1">
      <c r="A13" s="66" t="s">
        <v>16</v>
      </c>
      <c r="B13" s="67">
        <v>105633</v>
      </c>
      <c r="C13" s="67">
        <v>148698</v>
      </c>
      <c r="D13" s="67">
        <v>146157</v>
      </c>
      <c r="E13" s="67">
        <v>21332</v>
      </c>
      <c r="F13" s="67">
        <v>61513</v>
      </c>
      <c r="G13" s="67">
        <v>97666</v>
      </c>
      <c r="H13" s="67">
        <v>71333</v>
      </c>
      <c r="I13" s="67">
        <v>57173</v>
      </c>
      <c r="J13" s="67">
        <v>90832</v>
      </c>
      <c r="K13" s="67">
        <v>29557</v>
      </c>
      <c r="L13" s="67">
        <v>29390</v>
      </c>
      <c r="M13" s="67">
        <v>60319</v>
      </c>
      <c r="N13" s="67">
        <v>94216</v>
      </c>
      <c r="O13" s="68">
        <f t="shared" si="2"/>
        <v>1013819</v>
      </c>
      <c r="P13" s="69"/>
      <c r="Q13" s="70"/>
      <c r="R13"/>
    </row>
    <row r="14" spans="1:18" s="61" customFormat="1" ht="17.25" customHeight="1">
      <c r="A14" s="66" t="s">
        <v>17</v>
      </c>
      <c r="B14" s="67">
        <v>122894</v>
      </c>
      <c r="C14" s="67">
        <v>153459</v>
      </c>
      <c r="D14" s="67">
        <v>143256</v>
      </c>
      <c r="E14" s="67">
        <v>17410</v>
      </c>
      <c r="F14" s="67">
        <v>60104</v>
      </c>
      <c r="G14" s="67">
        <v>100552</v>
      </c>
      <c r="H14" s="67">
        <v>79743</v>
      </c>
      <c r="I14" s="67">
        <v>56778</v>
      </c>
      <c r="J14" s="67">
        <v>112917</v>
      </c>
      <c r="K14" s="67">
        <v>36798</v>
      </c>
      <c r="L14" s="67">
        <v>33528</v>
      </c>
      <c r="M14" s="67">
        <v>69391</v>
      </c>
      <c r="N14" s="67">
        <v>110798</v>
      </c>
      <c r="O14" s="68">
        <f t="shared" si="2"/>
        <v>1097628</v>
      </c>
      <c r="P14" s="69"/>
      <c r="Q14"/>
      <c r="R14"/>
    </row>
    <row r="15" spans="1:18" ht="17.25" customHeight="1">
      <c r="A15" s="14" t="s">
        <v>18</v>
      </c>
      <c r="B15" s="13">
        <v>16014</v>
      </c>
      <c r="C15" s="13">
        <v>23104</v>
      </c>
      <c r="D15" s="13">
        <v>17769</v>
      </c>
      <c r="E15" s="13">
        <v>3597</v>
      </c>
      <c r="F15" s="13">
        <v>5832</v>
      </c>
      <c r="G15" s="13">
        <v>13680</v>
      </c>
      <c r="H15" s="13">
        <v>9001</v>
      </c>
      <c r="I15" s="13">
        <v>5788</v>
      </c>
      <c r="J15" s="13">
        <v>11369</v>
      </c>
      <c r="K15" s="13">
        <v>3443</v>
      </c>
      <c r="L15" s="13">
        <v>3470</v>
      </c>
      <c r="M15" s="13">
        <v>5251</v>
      </c>
      <c r="N15" s="13">
        <v>20657</v>
      </c>
      <c r="O15" s="11">
        <f t="shared" si="2"/>
        <v>138975</v>
      </c>
      <c r="P15"/>
      <c r="Q15"/>
      <c r="R15"/>
    </row>
    <row r="16" spans="1:15" ht="17.25" customHeight="1">
      <c r="A16" s="15" t="s">
        <v>31</v>
      </c>
      <c r="B16" s="13">
        <f>B17+B18+B19</f>
        <v>12883</v>
      </c>
      <c r="C16" s="13">
        <f aca="true" t="shared" si="5" ref="C16:N16">C17+C18+C19</f>
        <v>18132</v>
      </c>
      <c r="D16" s="13">
        <f t="shared" si="5"/>
        <v>16269</v>
      </c>
      <c r="E16" s="13">
        <f>E17+E18+E19</f>
        <v>2629</v>
      </c>
      <c r="F16" s="13">
        <f>F17+F18+F19</f>
        <v>7008</v>
      </c>
      <c r="G16" s="13">
        <f t="shared" si="5"/>
        <v>10770</v>
      </c>
      <c r="H16" s="13">
        <f t="shared" si="5"/>
        <v>8946</v>
      </c>
      <c r="I16" s="13">
        <f t="shared" si="5"/>
        <v>8033</v>
      </c>
      <c r="J16" s="13">
        <f t="shared" si="5"/>
        <v>12648</v>
      </c>
      <c r="K16" s="13">
        <f t="shared" si="5"/>
        <v>4657</v>
      </c>
      <c r="L16" s="13">
        <f t="shared" si="5"/>
        <v>3908</v>
      </c>
      <c r="M16" s="13">
        <f t="shared" si="5"/>
        <v>9099</v>
      </c>
      <c r="N16" s="13">
        <f t="shared" si="5"/>
        <v>12302</v>
      </c>
      <c r="O16" s="11">
        <f t="shared" si="2"/>
        <v>127284</v>
      </c>
    </row>
    <row r="17" spans="1:18" ht="17.25" customHeight="1">
      <c r="A17" s="14" t="s">
        <v>32</v>
      </c>
      <c r="B17" s="13">
        <v>12859</v>
      </c>
      <c r="C17" s="13">
        <v>18106</v>
      </c>
      <c r="D17" s="13">
        <v>16251</v>
      </c>
      <c r="E17" s="13">
        <v>2622</v>
      </c>
      <c r="F17" s="13">
        <v>6993</v>
      </c>
      <c r="G17" s="13">
        <v>10748</v>
      </c>
      <c r="H17" s="13">
        <v>8933</v>
      </c>
      <c r="I17" s="13">
        <v>8019</v>
      </c>
      <c r="J17" s="13">
        <v>12640</v>
      </c>
      <c r="K17" s="13">
        <v>4654</v>
      </c>
      <c r="L17" s="13">
        <v>3905</v>
      </c>
      <c r="M17" s="13">
        <v>9089</v>
      </c>
      <c r="N17" s="13">
        <v>12282</v>
      </c>
      <c r="O17" s="11">
        <f t="shared" si="2"/>
        <v>127101</v>
      </c>
      <c r="P17"/>
      <c r="Q17"/>
      <c r="R17"/>
    </row>
    <row r="18" spans="1:18" ht="17.25" customHeight="1">
      <c r="A18" s="14" t="s">
        <v>33</v>
      </c>
      <c r="B18" s="13">
        <v>5</v>
      </c>
      <c r="C18" s="13">
        <v>14</v>
      </c>
      <c r="D18" s="13">
        <v>10</v>
      </c>
      <c r="E18" s="13">
        <v>6</v>
      </c>
      <c r="F18" s="13">
        <v>7</v>
      </c>
      <c r="G18" s="13">
        <v>12</v>
      </c>
      <c r="H18" s="13">
        <v>10</v>
      </c>
      <c r="I18" s="13">
        <v>12</v>
      </c>
      <c r="J18" s="13">
        <v>5</v>
      </c>
      <c r="K18" s="13">
        <v>3</v>
      </c>
      <c r="L18" s="13">
        <v>3</v>
      </c>
      <c r="M18" s="13">
        <v>7</v>
      </c>
      <c r="N18" s="13">
        <v>10</v>
      </c>
      <c r="O18" s="11">
        <f t="shared" si="2"/>
        <v>104</v>
      </c>
      <c r="P18"/>
      <c r="Q18"/>
      <c r="R18"/>
    </row>
    <row r="19" spans="1:18" ht="17.25" customHeight="1">
      <c r="A19" s="14" t="s">
        <v>34</v>
      </c>
      <c r="B19" s="13">
        <v>19</v>
      </c>
      <c r="C19" s="13">
        <v>12</v>
      </c>
      <c r="D19" s="13">
        <v>8</v>
      </c>
      <c r="E19" s="13">
        <v>1</v>
      </c>
      <c r="F19" s="13">
        <v>8</v>
      </c>
      <c r="G19" s="13">
        <v>10</v>
      </c>
      <c r="H19" s="13">
        <v>3</v>
      </c>
      <c r="I19" s="13">
        <v>2</v>
      </c>
      <c r="J19" s="13">
        <v>3</v>
      </c>
      <c r="K19" s="13">
        <v>0</v>
      </c>
      <c r="L19" s="13">
        <v>0</v>
      </c>
      <c r="M19" s="13">
        <v>3</v>
      </c>
      <c r="N19" s="13">
        <v>10</v>
      </c>
      <c r="O19" s="11">
        <f t="shared" si="2"/>
        <v>79</v>
      </c>
      <c r="P19"/>
      <c r="Q19"/>
      <c r="R19"/>
    </row>
    <row r="20" spans="1:18" ht="17.25" customHeight="1">
      <c r="A20" s="16" t="s">
        <v>19</v>
      </c>
      <c r="B20" s="11">
        <f>+B21+B22+B23</f>
        <v>141876</v>
      </c>
      <c r="C20" s="11">
        <f aca="true" t="shared" si="6" ref="C20:N20">+C21+C22+C23</f>
        <v>162419</v>
      </c>
      <c r="D20" s="11">
        <f t="shared" si="6"/>
        <v>178370</v>
      </c>
      <c r="E20" s="11">
        <f>+E21+E22+E23</f>
        <v>26535</v>
      </c>
      <c r="F20" s="11">
        <f>+F21+F22+F23</f>
        <v>68082</v>
      </c>
      <c r="G20" s="11">
        <f t="shared" si="6"/>
        <v>104653</v>
      </c>
      <c r="H20" s="11">
        <f t="shared" si="6"/>
        <v>80971</v>
      </c>
      <c r="I20" s="11">
        <f t="shared" si="6"/>
        <v>95020</v>
      </c>
      <c r="J20" s="11">
        <f t="shared" si="6"/>
        <v>135935</v>
      </c>
      <c r="K20" s="11">
        <f t="shared" si="6"/>
        <v>40127</v>
      </c>
      <c r="L20" s="11">
        <f t="shared" si="6"/>
        <v>40983</v>
      </c>
      <c r="M20" s="11">
        <f t="shared" si="6"/>
        <v>99806</v>
      </c>
      <c r="N20" s="11">
        <f t="shared" si="6"/>
        <v>108538</v>
      </c>
      <c r="O20" s="11">
        <f t="shared" si="2"/>
        <v>1283315</v>
      </c>
      <c r="P20"/>
      <c r="Q20"/>
      <c r="R20"/>
    </row>
    <row r="21" spans="1:18" s="61" customFormat="1" ht="17.25" customHeight="1">
      <c r="A21" s="55" t="s">
        <v>20</v>
      </c>
      <c r="B21" s="67">
        <v>81591</v>
      </c>
      <c r="C21" s="67">
        <v>102097</v>
      </c>
      <c r="D21" s="67">
        <v>113555</v>
      </c>
      <c r="E21" s="67">
        <v>17913</v>
      </c>
      <c r="F21" s="67">
        <v>43370</v>
      </c>
      <c r="G21" s="67">
        <v>66501</v>
      </c>
      <c r="H21" s="67">
        <v>48303</v>
      </c>
      <c r="I21" s="67">
        <v>59296</v>
      </c>
      <c r="J21" s="67">
        <v>78018</v>
      </c>
      <c r="K21" s="67">
        <v>24564</v>
      </c>
      <c r="L21" s="67">
        <v>24466</v>
      </c>
      <c r="M21" s="67">
        <v>58262</v>
      </c>
      <c r="N21" s="67">
        <v>66945</v>
      </c>
      <c r="O21" s="68">
        <f t="shared" si="2"/>
        <v>784881</v>
      </c>
      <c r="P21" s="69"/>
      <c r="Q21"/>
      <c r="R21"/>
    </row>
    <row r="22" spans="1:18" s="61" customFormat="1" ht="17.25" customHeight="1">
      <c r="A22" s="55" t="s">
        <v>21</v>
      </c>
      <c r="B22" s="67">
        <v>53247</v>
      </c>
      <c r="C22" s="67">
        <v>52351</v>
      </c>
      <c r="D22" s="67">
        <v>57383</v>
      </c>
      <c r="E22" s="67">
        <v>7201</v>
      </c>
      <c r="F22" s="67">
        <v>22258</v>
      </c>
      <c r="G22" s="67">
        <v>33752</v>
      </c>
      <c r="H22" s="67">
        <v>29386</v>
      </c>
      <c r="I22" s="67">
        <v>32591</v>
      </c>
      <c r="J22" s="67">
        <v>52144</v>
      </c>
      <c r="K22" s="67">
        <v>14114</v>
      </c>
      <c r="L22" s="67">
        <v>14980</v>
      </c>
      <c r="M22" s="67">
        <v>38476</v>
      </c>
      <c r="N22" s="67">
        <v>34920</v>
      </c>
      <c r="O22" s="68">
        <f t="shared" si="2"/>
        <v>442803</v>
      </c>
      <c r="P22" s="69"/>
      <c r="Q22"/>
      <c r="R22"/>
    </row>
    <row r="23" spans="1:18" ht="17.25" customHeight="1">
      <c r="A23" s="12" t="s">
        <v>22</v>
      </c>
      <c r="B23" s="13">
        <v>7038</v>
      </c>
      <c r="C23" s="13">
        <v>7971</v>
      </c>
      <c r="D23" s="13">
        <v>7432</v>
      </c>
      <c r="E23" s="13">
        <v>1421</v>
      </c>
      <c r="F23" s="13">
        <v>2454</v>
      </c>
      <c r="G23" s="13">
        <v>4400</v>
      </c>
      <c r="H23" s="13">
        <v>3282</v>
      </c>
      <c r="I23" s="13">
        <v>3133</v>
      </c>
      <c r="J23" s="13">
        <v>5773</v>
      </c>
      <c r="K23" s="13">
        <v>1449</v>
      </c>
      <c r="L23" s="13">
        <v>1537</v>
      </c>
      <c r="M23" s="13">
        <v>3068</v>
      </c>
      <c r="N23" s="13">
        <v>6673</v>
      </c>
      <c r="O23" s="11">
        <f t="shared" si="2"/>
        <v>55631</v>
      </c>
      <c r="P23"/>
      <c r="Q23"/>
      <c r="R23"/>
    </row>
    <row r="24" spans="1:18" ht="17.25" customHeight="1">
      <c r="A24" s="16" t="s">
        <v>23</v>
      </c>
      <c r="B24" s="13">
        <f>+B25+B26</f>
        <v>131776</v>
      </c>
      <c r="C24" s="13">
        <f aca="true" t="shared" si="7" ref="C24:N24">+C25+C26</f>
        <v>184708</v>
      </c>
      <c r="D24" s="13">
        <f t="shared" si="7"/>
        <v>197487</v>
      </c>
      <c r="E24" s="13">
        <f>+E25+E26</f>
        <v>31469</v>
      </c>
      <c r="F24" s="13">
        <f>+F25+F26</f>
        <v>85289</v>
      </c>
      <c r="G24" s="13">
        <f t="shared" si="7"/>
        <v>117420</v>
      </c>
      <c r="H24" s="13">
        <f t="shared" si="7"/>
        <v>77027</v>
      </c>
      <c r="I24" s="13">
        <f t="shared" si="7"/>
        <v>59900</v>
      </c>
      <c r="J24" s="13">
        <f t="shared" si="7"/>
        <v>80012</v>
      </c>
      <c r="K24" s="13">
        <f t="shared" si="7"/>
        <v>21284</v>
      </c>
      <c r="L24" s="13">
        <f t="shared" si="7"/>
        <v>24310</v>
      </c>
      <c r="M24" s="13">
        <f t="shared" si="7"/>
        <v>56356</v>
      </c>
      <c r="N24" s="13">
        <f t="shared" si="7"/>
        <v>99044</v>
      </c>
      <c r="O24" s="11">
        <f t="shared" si="2"/>
        <v>1166082</v>
      </c>
      <c r="P24" s="45"/>
      <c r="Q24"/>
      <c r="R24"/>
    </row>
    <row r="25" spans="1:18" ht="17.25" customHeight="1">
      <c r="A25" s="12" t="s">
        <v>36</v>
      </c>
      <c r="B25" s="13">
        <v>81533</v>
      </c>
      <c r="C25" s="13">
        <v>120510</v>
      </c>
      <c r="D25" s="13">
        <v>130984</v>
      </c>
      <c r="E25" s="13">
        <v>21990</v>
      </c>
      <c r="F25" s="13">
        <v>54120</v>
      </c>
      <c r="G25" s="13">
        <v>79030</v>
      </c>
      <c r="H25" s="13">
        <v>49129</v>
      </c>
      <c r="I25" s="13">
        <v>37833</v>
      </c>
      <c r="J25" s="13">
        <v>52065</v>
      </c>
      <c r="K25" s="13">
        <v>14395</v>
      </c>
      <c r="L25" s="13">
        <v>17139</v>
      </c>
      <c r="M25" s="13">
        <v>34163</v>
      </c>
      <c r="N25" s="13">
        <v>63081</v>
      </c>
      <c r="O25" s="11">
        <f t="shared" si="2"/>
        <v>755972</v>
      </c>
      <c r="P25" s="44"/>
      <c r="Q25"/>
      <c r="R25"/>
    </row>
    <row r="26" spans="1:18" ht="17.25" customHeight="1">
      <c r="A26" s="12" t="s">
        <v>37</v>
      </c>
      <c r="B26" s="13">
        <v>50243</v>
      </c>
      <c r="C26" s="13">
        <v>64198</v>
      </c>
      <c r="D26" s="13">
        <v>66503</v>
      </c>
      <c r="E26" s="13">
        <v>9479</v>
      </c>
      <c r="F26" s="13">
        <v>31169</v>
      </c>
      <c r="G26" s="13">
        <v>38390</v>
      </c>
      <c r="H26" s="13">
        <v>27898</v>
      </c>
      <c r="I26" s="13">
        <v>22067</v>
      </c>
      <c r="J26" s="13">
        <v>27947</v>
      </c>
      <c r="K26" s="13">
        <v>6889</v>
      </c>
      <c r="L26" s="13">
        <v>7171</v>
      </c>
      <c r="M26" s="13">
        <v>22193</v>
      </c>
      <c r="N26" s="13">
        <v>35963</v>
      </c>
      <c r="O26" s="11">
        <f t="shared" si="2"/>
        <v>410110</v>
      </c>
      <c r="P26" s="44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6166</v>
      </c>
      <c r="O27" s="11">
        <f t="shared" si="2"/>
        <v>6166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54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54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2.8434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2.9049</v>
      </c>
      <c r="K32" s="32">
        <v>3.0491</v>
      </c>
      <c r="L32" s="32">
        <v>2.7332</v>
      </c>
      <c r="M32" s="32">
        <v>2.8434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13874.02</v>
      </c>
      <c r="O37" s="23">
        <f>SUM(B37:N37)</f>
        <v>13874.02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49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50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51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52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53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4.28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1800979.29</v>
      </c>
      <c r="C49" s="22">
        <f aca="true" t="shared" si="11" ref="C49:N49">+C50+C62</f>
        <v>2638051.66</v>
      </c>
      <c r="D49" s="22">
        <f t="shared" si="11"/>
        <v>2877526.8099999996</v>
      </c>
      <c r="E49" s="22">
        <f t="shared" si="11"/>
        <v>582520.38</v>
      </c>
      <c r="F49" s="22">
        <f t="shared" si="11"/>
        <v>1014736.91</v>
      </c>
      <c r="G49" s="22">
        <f t="shared" si="11"/>
        <v>1622859.2</v>
      </c>
      <c r="H49" s="22">
        <f t="shared" si="11"/>
        <v>1290110.6300000001</v>
      </c>
      <c r="I49" s="22">
        <f>+I50+I62</f>
        <v>1021534.0599999999</v>
      </c>
      <c r="J49" s="22">
        <f t="shared" si="11"/>
        <v>1354835.4</v>
      </c>
      <c r="K49" s="22">
        <f>+K50+K62</f>
        <v>436258.68</v>
      </c>
      <c r="L49" s="22">
        <f>+L50+L62</f>
        <v>401750.71</v>
      </c>
      <c r="M49" s="22">
        <f>+M50+M62</f>
        <v>884558.83</v>
      </c>
      <c r="N49" s="22">
        <f t="shared" si="11"/>
        <v>1629830.8900000001</v>
      </c>
      <c r="O49" s="22">
        <f>SUM(B49:N49)</f>
        <v>17555553.45</v>
      </c>
      <c r="P49"/>
      <c r="Q49"/>
      <c r="R49"/>
    </row>
    <row r="50" spans="1:18" ht="17.25" customHeight="1">
      <c r="A50" s="16" t="s">
        <v>55</v>
      </c>
      <c r="B50" s="23">
        <f>SUM(B51:B61)</f>
        <v>1784262.3</v>
      </c>
      <c r="C50" s="23">
        <f aca="true" t="shared" si="12" ref="C50:N50">SUM(C51:C61)</f>
        <v>2614899.89</v>
      </c>
      <c r="D50" s="23">
        <f t="shared" si="12"/>
        <v>2868442.9699999997</v>
      </c>
      <c r="E50" s="23">
        <f t="shared" si="12"/>
        <v>582520.38</v>
      </c>
      <c r="F50" s="23">
        <f t="shared" si="12"/>
        <v>1002204.8400000001</v>
      </c>
      <c r="G50" s="23">
        <f t="shared" si="12"/>
        <v>1599776.99</v>
      </c>
      <c r="H50" s="23">
        <f t="shared" si="12"/>
        <v>1290110.6300000001</v>
      </c>
      <c r="I50" s="23">
        <f>SUM(I51:I61)</f>
        <v>1012794.37</v>
      </c>
      <c r="J50" s="23">
        <f t="shared" si="12"/>
        <v>1346314.49</v>
      </c>
      <c r="K50" s="23">
        <f>SUM(K51:K61)</f>
        <v>434746.04</v>
      </c>
      <c r="L50" s="23">
        <f>SUM(L51:L61)</f>
        <v>393911.12</v>
      </c>
      <c r="M50" s="23">
        <f>SUM(M51:M61)</f>
        <v>883095.39</v>
      </c>
      <c r="N50" s="23">
        <f t="shared" si="12"/>
        <v>1616336.84</v>
      </c>
      <c r="O50" s="23">
        <f>SUM(B50:N50)</f>
        <v>17429416.25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1780170.62</v>
      </c>
      <c r="C51" s="23">
        <f t="shared" si="13"/>
        <v>2609126.17</v>
      </c>
      <c r="D51" s="23">
        <f t="shared" si="13"/>
        <v>2862057.21</v>
      </c>
      <c r="E51" s="23">
        <f t="shared" si="13"/>
        <v>582520.38</v>
      </c>
      <c r="F51" s="23">
        <f t="shared" si="13"/>
        <v>999987.8</v>
      </c>
      <c r="G51" s="23">
        <f t="shared" si="13"/>
        <v>1596331.59</v>
      </c>
      <c r="H51" s="23">
        <f t="shared" si="13"/>
        <v>1281567.22</v>
      </c>
      <c r="I51" s="23">
        <f t="shared" si="13"/>
        <v>1009417.45</v>
      </c>
      <c r="J51" s="23">
        <f t="shared" si="13"/>
        <v>1343707.97</v>
      </c>
      <c r="K51" s="23">
        <f t="shared" si="13"/>
        <v>433402.12</v>
      </c>
      <c r="L51" s="23">
        <f t="shared" si="13"/>
        <v>392687.04</v>
      </c>
      <c r="M51" s="23">
        <f t="shared" si="13"/>
        <v>880839.83</v>
      </c>
      <c r="N51" s="23">
        <f t="shared" si="13"/>
        <v>1598747.78</v>
      </c>
      <c r="O51" s="23">
        <f>SUM(B51:N51)</f>
        <v>17370563.18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13874.02</v>
      </c>
      <c r="O55" s="23">
        <f>SUM(B55:N55)</f>
        <v>13874.02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6638.81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16716.99</v>
      </c>
      <c r="C62" s="36">
        <v>23151.77</v>
      </c>
      <c r="D62" s="36">
        <v>9083.84</v>
      </c>
      <c r="E62" s="19">
        <v>0</v>
      </c>
      <c r="F62" s="36">
        <v>12532.07</v>
      </c>
      <c r="G62" s="36">
        <v>23082.21</v>
      </c>
      <c r="H62" s="36">
        <v>0</v>
      </c>
      <c r="I62" s="36">
        <v>8739.69</v>
      </c>
      <c r="J62" s="36">
        <v>8520.91</v>
      </c>
      <c r="K62" s="36">
        <v>1512.64</v>
      </c>
      <c r="L62" s="36">
        <v>7839.59</v>
      </c>
      <c r="M62" s="36">
        <v>1463.44</v>
      </c>
      <c r="N62" s="36">
        <v>13494.05</v>
      </c>
      <c r="O62" s="36">
        <f>SUM(B62:N62)</f>
        <v>126137.20000000001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-221039.69000000003</v>
      </c>
      <c r="C66" s="35">
        <f t="shared" si="14"/>
        <v>-271578.27</v>
      </c>
      <c r="D66" s="35">
        <f t="shared" si="14"/>
        <v>-284083.48</v>
      </c>
      <c r="E66" s="35">
        <f t="shared" si="14"/>
        <v>-158720.22</v>
      </c>
      <c r="F66" s="35">
        <f t="shared" si="14"/>
        <v>-88682.95</v>
      </c>
      <c r="G66" s="35">
        <f t="shared" si="14"/>
        <v>-268986.12</v>
      </c>
      <c r="H66" s="35">
        <f t="shared" si="14"/>
        <v>-132576.71</v>
      </c>
      <c r="I66" s="35">
        <f t="shared" si="14"/>
        <v>-190020.82</v>
      </c>
      <c r="J66" s="35">
        <f t="shared" si="14"/>
        <v>-146216.5</v>
      </c>
      <c r="K66" s="35">
        <f t="shared" si="14"/>
        <v>-53082.7</v>
      </c>
      <c r="L66" s="35">
        <f t="shared" si="14"/>
        <v>-68753.23999999999</v>
      </c>
      <c r="M66" s="35">
        <f t="shared" si="14"/>
        <v>-116349.38999999998</v>
      </c>
      <c r="N66" s="35">
        <f t="shared" si="14"/>
        <v>-209430.7</v>
      </c>
      <c r="O66" s="35">
        <f aca="true" t="shared" si="15" ref="O66:O74">SUM(B66:N66)</f>
        <v>-2209520.79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-199974.18000000002</v>
      </c>
      <c r="C67" s="35">
        <f t="shared" si="16"/>
        <v>-218764.41</v>
      </c>
      <c r="D67" s="35">
        <f t="shared" si="16"/>
        <v>-207607.24999999997</v>
      </c>
      <c r="E67" s="35">
        <f t="shared" si="16"/>
        <v>-31738.3</v>
      </c>
      <c r="F67" s="35">
        <f t="shared" si="16"/>
        <v>-68520.5</v>
      </c>
      <c r="G67" s="35">
        <f t="shared" si="16"/>
        <v>-239595.62</v>
      </c>
      <c r="H67" s="35">
        <f t="shared" si="16"/>
        <v>-98310.9</v>
      </c>
      <c r="I67" s="35">
        <f t="shared" si="16"/>
        <v>-146939.05</v>
      </c>
      <c r="J67" s="35">
        <f t="shared" si="16"/>
        <v>-121366.22</v>
      </c>
      <c r="K67" s="35">
        <f t="shared" si="16"/>
        <v>-39414.69</v>
      </c>
      <c r="L67" s="35">
        <f t="shared" si="16"/>
        <v>-52338.28999999999</v>
      </c>
      <c r="M67" s="35">
        <f t="shared" si="16"/>
        <v>-66939.57999999999</v>
      </c>
      <c r="N67" s="35">
        <f t="shared" si="16"/>
        <v>-175994.7</v>
      </c>
      <c r="O67" s="35">
        <f t="shared" si="15"/>
        <v>-1667503.69</v>
      </c>
      <c r="P67"/>
      <c r="Q67"/>
      <c r="R67"/>
    </row>
    <row r="68" spans="1:18" s="61" customFormat="1" ht="18.75" customHeight="1">
      <c r="A68" s="55" t="s">
        <v>139</v>
      </c>
      <c r="B68" s="58">
        <f>-ROUND(B9*$D$3,2)</f>
        <v>-150775.2</v>
      </c>
      <c r="C68" s="58">
        <f aca="true" t="shared" si="17" ref="C68:N68">-ROUND(C9*$D$3,2)</f>
        <v>-211452.5</v>
      </c>
      <c r="D68" s="58">
        <f t="shared" si="17"/>
        <v>-176411.8</v>
      </c>
      <c r="E68" s="58">
        <f t="shared" si="17"/>
        <v>-31738.3</v>
      </c>
      <c r="F68" s="58">
        <f t="shared" si="17"/>
        <v>-68520.5</v>
      </c>
      <c r="G68" s="58">
        <f t="shared" si="17"/>
        <v>-130234.1</v>
      </c>
      <c r="H68" s="58">
        <f>-ROUND((H9+H29)*$D$3,2)</f>
        <v>-98310.9</v>
      </c>
      <c r="I68" s="58">
        <f t="shared" si="17"/>
        <v>-51389.3</v>
      </c>
      <c r="J68" s="58">
        <f t="shared" si="17"/>
        <v>-81067.9</v>
      </c>
      <c r="K68" s="58">
        <f t="shared" si="17"/>
        <v>-26982.5</v>
      </c>
      <c r="L68" s="58">
        <f t="shared" si="17"/>
        <v>-34761.2</v>
      </c>
      <c r="M68" s="58">
        <f t="shared" si="17"/>
        <v>-41116.6</v>
      </c>
      <c r="N68" s="58">
        <f t="shared" si="17"/>
        <v>-175994.7</v>
      </c>
      <c r="O68" s="58">
        <f t="shared" si="15"/>
        <v>-1278755.5000000002</v>
      </c>
      <c r="P68" s="71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-17.2</v>
      </c>
      <c r="C70" s="35">
        <v>-12.9</v>
      </c>
      <c r="D70" s="19">
        <v>-107.5</v>
      </c>
      <c r="E70" s="19">
        <v>0</v>
      </c>
      <c r="F70" s="19">
        <v>0</v>
      </c>
      <c r="G70" s="19">
        <v>-176.3</v>
      </c>
      <c r="H70" s="19">
        <v>0</v>
      </c>
      <c r="I70" s="19">
        <v>-111.8</v>
      </c>
      <c r="J70" s="35">
        <v>-3.61</v>
      </c>
      <c r="K70" s="19">
        <v>-1.11</v>
      </c>
      <c r="L70" s="19">
        <v>-1.57</v>
      </c>
      <c r="M70" s="19">
        <v>-2.31</v>
      </c>
      <c r="N70" s="19">
        <v>0</v>
      </c>
      <c r="O70" s="35">
        <f t="shared" si="15"/>
        <v>-434.3</v>
      </c>
      <c r="P70"/>
      <c r="Q70"/>
      <c r="R70"/>
    </row>
    <row r="71" spans="1:18" ht="18.75" customHeight="1">
      <c r="A71" s="12" t="s">
        <v>71</v>
      </c>
      <c r="B71" s="35">
        <v>-4235.5</v>
      </c>
      <c r="C71" s="35">
        <v>-1655.5</v>
      </c>
      <c r="D71" s="19">
        <v>-2197.3</v>
      </c>
      <c r="E71" s="19">
        <v>0</v>
      </c>
      <c r="F71" s="19">
        <v>0</v>
      </c>
      <c r="G71" s="19">
        <v>-2932.6</v>
      </c>
      <c r="H71" s="19">
        <v>0</v>
      </c>
      <c r="I71" s="19">
        <v>-1548</v>
      </c>
      <c r="J71" s="35">
        <v>-488.49</v>
      </c>
      <c r="K71" s="19">
        <v>-150.71</v>
      </c>
      <c r="L71" s="19">
        <v>-213.07</v>
      </c>
      <c r="M71" s="19">
        <v>-313.03</v>
      </c>
      <c r="N71" s="19">
        <v>0</v>
      </c>
      <c r="O71" s="35">
        <f t="shared" si="15"/>
        <v>-13734.199999999999</v>
      </c>
      <c r="P71"/>
      <c r="Q71"/>
      <c r="R71"/>
    </row>
    <row r="72" spans="1:18" ht="18.75" customHeight="1">
      <c r="A72" s="12" t="s">
        <v>72</v>
      </c>
      <c r="B72" s="35">
        <v>-44946.28</v>
      </c>
      <c r="C72" s="35">
        <v>-5643.51</v>
      </c>
      <c r="D72" s="19">
        <v>-28890.65</v>
      </c>
      <c r="E72" s="19">
        <v>0</v>
      </c>
      <c r="F72" s="19">
        <v>0</v>
      </c>
      <c r="G72" s="19">
        <v>-106252.62</v>
      </c>
      <c r="H72" s="19">
        <v>0</v>
      </c>
      <c r="I72" s="19">
        <v>-93889.95</v>
      </c>
      <c r="J72" s="35">
        <v>-39806.22</v>
      </c>
      <c r="K72" s="19">
        <v>-12280.37</v>
      </c>
      <c r="L72" s="19">
        <v>-17362.45</v>
      </c>
      <c r="M72" s="19">
        <v>-25507.64</v>
      </c>
      <c r="N72" s="19">
        <v>0</v>
      </c>
      <c r="O72" s="35">
        <f t="shared" si="15"/>
        <v>-374579.69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1" customFormat="1" ht="18.75" customHeight="1">
      <c r="A74" s="16" t="s">
        <v>74</v>
      </c>
      <c r="B74" s="58">
        <f aca="true" t="shared" si="18" ref="B74:N74">SUM(B75:B110)</f>
        <v>-21065.510000000002</v>
      </c>
      <c r="C74" s="58">
        <f t="shared" si="18"/>
        <v>-52813.86</v>
      </c>
      <c r="D74" s="35">
        <f t="shared" si="18"/>
        <v>-76476.23</v>
      </c>
      <c r="E74" s="35">
        <f t="shared" si="18"/>
        <v>-126981.92000000001</v>
      </c>
      <c r="F74" s="35">
        <f t="shared" si="18"/>
        <v>-20162.45</v>
      </c>
      <c r="G74" s="35">
        <f t="shared" si="18"/>
        <v>-29390.5</v>
      </c>
      <c r="H74" s="35">
        <f t="shared" si="18"/>
        <v>-34265.81</v>
      </c>
      <c r="I74" s="35">
        <f t="shared" si="18"/>
        <v>-43081.770000000004</v>
      </c>
      <c r="J74" s="35">
        <f t="shared" si="18"/>
        <v>-24850.28</v>
      </c>
      <c r="K74" s="35">
        <f t="shared" si="18"/>
        <v>-13668.009999999998</v>
      </c>
      <c r="L74" s="35">
        <f t="shared" si="18"/>
        <v>-16414.95</v>
      </c>
      <c r="M74" s="35">
        <f t="shared" si="18"/>
        <v>-49409.81</v>
      </c>
      <c r="N74" s="58">
        <f t="shared" si="18"/>
        <v>-33436</v>
      </c>
      <c r="O74" s="58">
        <f t="shared" si="15"/>
        <v>-542017.1000000001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-13851.36</v>
      </c>
      <c r="C79" s="35">
        <v>-20107.73</v>
      </c>
      <c r="D79" s="35">
        <v>-19008.64</v>
      </c>
      <c r="E79" s="35">
        <v>-4805</v>
      </c>
      <c r="F79" s="35">
        <v>-9905.91</v>
      </c>
      <c r="G79" s="35">
        <v>-13330</v>
      </c>
      <c r="H79" s="35">
        <v>-9905.91</v>
      </c>
      <c r="I79" s="35">
        <v>-8412.27</v>
      </c>
      <c r="J79" s="35">
        <v>-12005.45</v>
      </c>
      <c r="K79" s="35">
        <v>-3945.45</v>
      </c>
      <c r="L79" s="35">
        <v>-3945.45</v>
      </c>
      <c r="M79" s="35">
        <v>-8017.73</v>
      </c>
      <c r="N79" s="35">
        <v>-13668.19</v>
      </c>
      <c r="O79" s="58">
        <f>SUM(B79:N79)</f>
        <v>-140909.09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35">
        <v>-7214.15</v>
      </c>
      <c r="C81" s="35">
        <v>-32686.1</v>
      </c>
      <c r="D81" s="35">
        <v>-56399.84</v>
      </c>
      <c r="E81" s="35">
        <v>-12726.38</v>
      </c>
      <c r="F81" s="35">
        <v>-10256.54</v>
      </c>
      <c r="G81" s="35">
        <v>-16060.5</v>
      </c>
      <c r="H81" s="35">
        <v>-23979.25</v>
      </c>
      <c r="I81" s="35">
        <v>-34669.5</v>
      </c>
      <c r="J81" s="35">
        <v>-12844.83</v>
      </c>
      <c r="K81" s="35">
        <v>-9722.56</v>
      </c>
      <c r="L81" s="35">
        <v>-12469.5</v>
      </c>
      <c r="M81" s="35">
        <v>-41392.08</v>
      </c>
      <c r="N81" s="35">
        <v>-19767.81</v>
      </c>
      <c r="O81" s="58">
        <f>SUM(B81:N81)</f>
        <v>-290189.04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8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7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7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7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7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7"/>
      <c r="Q101"/>
      <c r="R101"/>
    </row>
    <row r="102" spans="1:16" s="61" customFormat="1" ht="18.75" customHeight="1">
      <c r="A102" s="55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60"/>
    </row>
    <row r="103" spans="1:18" ht="18.75" customHeight="1">
      <c r="A103" s="55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7"/>
      <c r="Q103"/>
      <c r="R103"/>
    </row>
    <row r="104" spans="1:18" ht="18.75" customHeight="1">
      <c r="A104" s="55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7"/>
      <c r="Q104"/>
      <c r="R104"/>
    </row>
    <row r="105" spans="1:18" ht="18.75" customHeight="1">
      <c r="A105" s="63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7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7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7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109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7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6"/>
    </row>
    <row r="114" spans="1:16" ht="18.75" customHeight="1">
      <c r="A114" s="16" t="s">
        <v>112</v>
      </c>
      <c r="B114" s="24">
        <f aca="true" t="shared" si="20" ref="B114:G114">+B115+B116</f>
        <v>1563222.61</v>
      </c>
      <c r="C114" s="24">
        <f>+C115+C116</f>
        <v>2343341.65</v>
      </c>
      <c r="D114" s="24">
        <f t="shared" si="20"/>
        <v>2593443.3299999996</v>
      </c>
      <c r="E114" s="24">
        <f t="shared" si="20"/>
        <v>423800.1599999999</v>
      </c>
      <c r="F114" s="24">
        <f t="shared" si="20"/>
        <v>913521.8900000001</v>
      </c>
      <c r="G114" s="24">
        <f t="shared" si="20"/>
        <v>1353873.08</v>
      </c>
      <c r="H114" s="24">
        <f aca="true" t="shared" si="21" ref="H114:M114">+H115+H116</f>
        <v>1157533.9200000002</v>
      </c>
      <c r="I114" s="24">
        <f t="shared" si="21"/>
        <v>831513.24</v>
      </c>
      <c r="J114" s="24">
        <f t="shared" si="21"/>
        <v>1208618.9</v>
      </c>
      <c r="K114" s="24">
        <f t="shared" si="21"/>
        <v>383175.98</v>
      </c>
      <c r="L114" s="24">
        <f t="shared" si="21"/>
        <v>332997.47000000003</v>
      </c>
      <c r="M114" s="24">
        <f t="shared" si="21"/>
        <v>768209.44</v>
      </c>
      <c r="N114" s="24">
        <f>+N115+N116</f>
        <v>1406906.1400000001</v>
      </c>
      <c r="O114" s="42">
        <f t="shared" si="19"/>
        <v>15280157.810000002</v>
      </c>
      <c r="P114" s="64"/>
    </row>
    <row r="115" spans="1:16" ht="18" customHeight="1">
      <c r="A115" s="16" t="s">
        <v>113</v>
      </c>
      <c r="B115" s="24">
        <f aca="true" t="shared" si="22" ref="B115:G115">+B50+B67+B74+B111</f>
        <v>1563222.61</v>
      </c>
      <c r="C115" s="24">
        <f>IF(C116=0,+C50+C67+C111-C76+C74,+C50+C67+C111)</f>
        <v>2343341.65</v>
      </c>
      <c r="D115" s="24">
        <f t="shared" si="22"/>
        <v>2584359.4899999998</v>
      </c>
      <c r="E115" s="24">
        <f t="shared" si="22"/>
        <v>423800.1599999999</v>
      </c>
      <c r="F115" s="24">
        <f t="shared" si="22"/>
        <v>913521.8900000001</v>
      </c>
      <c r="G115" s="24">
        <f t="shared" si="22"/>
        <v>1330790.87</v>
      </c>
      <c r="H115" s="24">
        <f aca="true" t="shared" si="23" ref="H115:M115">+H50+H67+H74+H111</f>
        <v>1157533.9200000002</v>
      </c>
      <c r="I115" s="24">
        <f t="shared" si="23"/>
        <v>822773.55</v>
      </c>
      <c r="J115" s="24">
        <f t="shared" si="23"/>
        <v>1200097.99</v>
      </c>
      <c r="K115" s="24">
        <f t="shared" si="23"/>
        <v>381663.33999999997</v>
      </c>
      <c r="L115" s="24">
        <f t="shared" si="23"/>
        <v>325157.88</v>
      </c>
      <c r="M115" s="24">
        <f t="shared" si="23"/>
        <v>766746</v>
      </c>
      <c r="N115" s="24">
        <f>+N50+N67+N74+N111</f>
        <v>1406906.1400000001</v>
      </c>
      <c r="O115" s="42">
        <f t="shared" si="19"/>
        <v>15219915.490000004</v>
      </c>
      <c r="P115" s="46"/>
    </row>
    <row r="116" spans="1:16" ht="18.75" customHeight="1">
      <c r="A116" s="16" t="s">
        <v>114</v>
      </c>
      <c r="B116" s="24">
        <f aca="true" t="shared" si="24" ref="B116:G116">IF(+B62+B112+B117&lt;0,0,(B62+B112+B117))</f>
        <v>0</v>
      </c>
      <c r="C116" s="24">
        <f t="shared" si="24"/>
        <v>0</v>
      </c>
      <c r="D116" s="24">
        <f t="shared" si="24"/>
        <v>9083.84</v>
      </c>
      <c r="E116" s="24">
        <f t="shared" si="24"/>
        <v>0</v>
      </c>
      <c r="F116" s="24">
        <f t="shared" si="24"/>
        <v>0</v>
      </c>
      <c r="G116" s="24">
        <f t="shared" si="24"/>
        <v>23082.21</v>
      </c>
      <c r="H116" s="24">
        <f aca="true" t="shared" si="25" ref="H116:M116">IF(+H62+H112+H117&lt;0,0,(H62+H112+H117))</f>
        <v>0</v>
      </c>
      <c r="I116" s="24">
        <f t="shared" si="25"/>
        <v>8739.69</v>
      </c>
      <c r="J116" s="24">
        <f t="shared" si="25"/>
        <v>8520.91</v>
      </c>
      <c r="K116" s="24">
        <f t="shared" si="25"/>
        <v>1512.64</v>
      </c>
      <c r="L116" s="24">
        <f t="shared" si="25"/>
        <v>7839.59</v>
      </c>
      <c r="M116" s="24">
        <f t="shared" si="25"/>
        <v>1463.44</v>
      </c>
      <c r="N116" s="24">
        <f>IF(+N62+N112+N117&lt;0,0,(N62+N112+N117))</f>
        <v>0</v>
      </c>
      <c r="O116" s="42">
        <f t="shared" si="19"/>
        <v>60242.31999999999</v>
      </c>
      <c r="P116" s="65"/>
    </row>
    <row r="117" spans="1:17" ht="18.75" customHeight="1">
      <c r="A117" s="16" t="s">
        <v>115</v>
      </c>
      <c r="B117" s="35">
        <v>-52911.64</v>
      </c>
      <c r="C117" s="35">
        <v>-23746.81</v>
      </c>
      <c r="D117" s="19">
        <v>0</v>
      </c>
      <c r="E117" s="19">
        <v>0</v>
      </c>
      <c r="F117" s="35">
        <v>-103090.57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35">
        <v>-61032.56999999999</v>
      </c>
      <c r="O117" s="42">
        <f t="shared" si="19"/>
        <v>-240781.59000000003</v>
      </c>
      <c r="Q117" s="49"/>
    </row>
    <row r="118" spans="1:18" ht="18.75" customHeight="1">
      <c r="A118" s="16" t="s">
        <v>116</v>
      </c>
      <c r="B118" s="58">
        <f>IF(B112+B62+B116+B117&lt;0,B112+B62+B76+B117,0)</f>
        <v>-36194.649999999994</v>
      </c>
      <c r="C118" s="58">
        <f>IF(C112+C62+C116+C117&lt;0,C112+C62+C76+C117,0)</f>
        <v>-615.0699999999997</v>
      </c>
      <c r="D118" s="19">
        <v>0</v>
      </c>
      <c r="E118" s="19">
        <v>0</v>
      </c>
      <c r="F118" s="58">
        <f>IF(F112+F62+F116+F117&lt;0,F112+F62+F76+F117,0)</f>
        <v>-90558.5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58">
        <f>IF(N112+N62+N116+N117&lt;0,N112+N62+N76+N117,0)</f>
        <v>-47538.51999999999</v>
      </c>
      <c r="O118" s="35">
        <f t="shared" si="19"/>
        <v>-174906.74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SUM(O123:O153)</f>
        <v>15280157.82</v>
      </c>
      <c r="P122" s="46"/>
    </row>
    <row r="123" spans="1:15" ht="18.75" customHeight="1">
      <c r="A123" s="26" t="s">
        <v>118</v>
      </c>
      <c r="B123" s="27">
        <v>187743.03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187743.03</v>
      </c>
    </row>
    <row r="124" spans="1:15" ht="18.75" customHeight="1">
      <c r="A124" s="26" t="s">
        <v>119</v>
      </c>
      <c r="B124" s="27">
        <v>1375479.57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1375479.57</v>
      </c>
    </row>
    <row r="125" spans="1:15" ht="18.75" customHeight="1">
      <c r="A125" s="26" t="s">
        <v>120</v>
      </c>
      <c r="B125" s="38">
        <v>0</v>
      </c>
      <c r="C125" s="27">
        <v>2343341.66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2343341.66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463997.64</v>
      </c>
      <c r="O139" s="39">
        <f t="shared" si="26"/>
        <v>463997.64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942908.5</v>
      </c>
      <c r="O140" s="39">
        <f t="shared" si="26"/>
        <v>942908.5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423800.16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423800.16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913521.89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913521.89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1157533.92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1157533.92</v>
      </c>
      <c r="P143" s="72"/>
      <c r="Q143" s="72"/>
    </row>
    <row r="144" spans="1:15" ht="18.75" customHeight="1">
      <c r="A144" s="26" t="s">
        <v>146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3">SUM(B144:N144)</f>
        <v>0</v>
      </c>
    </row>
    <row r="145" spans="1:15" ht="18" customHeight="1">
      <c r="A145" s="26" t="s">
        <v>147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1208618.9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1208618.9</v>
      </c>
    </row>
    <row r="146" spans="1:15" ht="18" customHeight="1">
      <c r="A146" s="26" t="s">
        <v>148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383175.98</v>
      </c>
      <c r="L146" s="38">
        <v>0</v>
      </c>
      <c r="M146" s="38">
        <v>0</v>
      </c>
      <c r="N146" s="38">
        <v>0</v>
      </c>
      <c r="O146" s="39">
        <f t="shared" si="27"/>
        <v>383175.98</v>
      </c>
    </row>
    <row r="147" spans="1:15" ht="18" customHeight="1">
      <c r="A147" s="26" t="s">
        <v>149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332997.47</v>
      </c>
      <c r="M147" s="38">
        <v>0</v>
      </c>
      <c r="N147" s="38">
        <v>0</v>
      </c>
      <c r="O147" s="39">
        <f t="shared" si="27"/>
        <v>332997.47</v>
      </c>
    </row>
    <row r="148" spans="1:16" ht="18" customHeight="1">
      <c r="A148" s="26" t="s">
        <v>150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154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155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1353873.09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1353873.09</v>
      </c>
    </row>
    <row r="151" spans="1:15" ht="18" customHeight="1">
      <c r="A151" s="26" t="s">
        <v>156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831513.25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831513.25</v>
      </c>
    </row>
    <row r="152" spans="1:15" ht="18" customHeight="1">
      <c r="A152" s="26" t="s">
        <v>157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77">
        <v>768209.44</v>
      </c>
      <c r="N152" s="38"/>
      <c r="O152" s="39">
        <f t="shared" si="27"/>
        <v>768209.44</v>
      </c>
    </row>
    <row r="153" spans="1:15" ht="18" customHeight="1">
      <c r="A153" s="76" t="s">
        <v>158</v>
      </c>
      <c r="B153" s="74">
        <v>0</v>
      </c>
      <c r="C153" s="74">
        <v>0</v>
      </c>
      <c r="D153" s="78">
        <v>2593443.32</v>
      </c>
      <c r="E153" s="74">
        <v>0</v>
      </c>
      <c r="F153" s="74">
        <v>0</v>
      </c>
      <c r="G153" s="74">
        <v>0</v>
      </c>
      <c r="H153" s="74">
        <v>0</v>
      </c>
      <c r="I153" s="74">
        <v>0</v>
      </c>
      <c r="J153" s="74">
        <v>0</v>
      </c>
      <c r="K153" s="74"/>
      <c r="L153" s="74"/>
      <c r="M153" s="75"/>
      <c r="N153" s="74"/>
      <c r="O153" s="40">
        <f t="shared" si="27"/>
        <v>2593443.32</v>
      </c>
    </row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2019-06-06T14:51:23Z</dcterms:modified>
  <cp:category/>
  <cp:version/>
  <cp:contentType/>
  <cp:contentStatus/>
</cp:coreProperties>
</file>