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3595" windowHeight="9495" activeTab="0"/>
  </bookViews>
  <sheets>
    <sheet name="1 a 2306" sheetId="1" r:id="rId1"/>
    <sheet name="24 a 300619" sheetId="2" r:id="rId2"/>
  </sheets>
  <externalReferences>
    <externalReference r:id="rId5"/>
  </externalReferences>
  <definedNames>
    <definedName name="_xlnm.Print_Titles" localSheetId="0">'1 a 2306'!$1:$6</definedName>
    <definedName name="_xlnm.Print_Titles" localSheetId="1">'24 a 300619'!$1:$6</definedName>
  </definedNames>
  <calcPr fullCalcOnLoad="1"/>
</workbook>
</file>

<file path=xl/sharedStrings.xml><?xml version="1.0" encoding="utf-8"?>
<sst xmlns="http://schemas.openxmlformats.org/spreadsheetml/2006/main" count="209" uniqueCount="133">
  <si>
    <t>DEMONSTRATIVO DE REMUNERAÇÃO DO SUBSISTEMA LOCAL</t>
  </si>
  <si>
    <t>OPERAÇÃO DE 01 A 23/06/19 - VENCIMENTO 07 A 28/06/19</t>
  </si>
  <si>
    <t>Tarifa do dia:</t>
  </si>
  <si>
    <t>DISCRIMINAÇÃO</t>
  </si>
  <si>
    <t>Consórcios/Empresas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</si>
  <si>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</si>
  <si>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</si>
  <si>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</si>
  <si>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</si>
  <si>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</si>
  <si>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</si>
  <si>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</si>
  <si>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Imperial Transportes Urbanos Ltda</t>
  </si>
  <si>
    <t>Transwolff Transportes e Turismo Ltda</t>
  </si>
  <si>
    <t>A 2 Transportes Ltda</t>
  </si>
  <si>
    <t>Auto Viação Transcap Ltda</t>
  </si>
  <si>
    <t>Alfa Rodobus S/A</t>
  </si>
  <si>
    <t>Área 1.0</t>
  </si>
  <si>
    <t>Área 2.0</t>
  </si>
  <si>
    <t>Área 3.0</t>
  </si>
  <si>
    <t>Área 3.1</t>
  </si>
  <si>
    <t>Área 4.0</t>
  </si>
  <si>
    <t>Área 4.1</t>
  </si>
  <si>
    <t>Área 5.0</t>
  </si>
  <si>
    <t>Área 5.1</t>
  </si>
  <si>
    <t>Área 6.0</t>
  </si>
  <si>
    <t>Área 6.1</t>
  </si>
  <si>
    <t>Área 7.0</t>
  </si>
  <si>
    <t>Área 8.0</t>
  </si>
  <si>
    <t>Área 8.1</t>
  </si>
  <si>
    <t>1. Passageiros Transportados da Área (1.1. +  1.2. + 1.3.)</t>
  </si>
  <si>
    <t>1.1. Pagantes (1.1.1. + 1.1.2. + 1.1.3)</t>
  </si>
  <si>
    <t xml:space="preserve">1.1.1. Em Dinheiro </t>
  </si>
  <si>
    <t>1.1.2. Créditos Eletrônicos Bilhete Único (1.1.2.1. + 1.1.2.2. + 1.1.2.3.)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</si>
  <si>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</si>
  <si>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</si>
  <si>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</si>
  <si>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</si>
  <si>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</si>
  <si>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</si>
  <si>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</si>
  <si>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</si>
  <si>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</si>
  <si>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</si>
  <si>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</si>
  <si>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</si>
  <si>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</si>
  <si>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</si>
  <si>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2. Tarifa de Remuneração por Passageiro Transportado</t>
  </si>
  <si>
    <t>3. Remuneração Bruta do Operador  (3.1 + 3.1)</t>
  </si>
  <si>
    <t>3.1. Pelo Transporte de Passageiros (1 x 2)</t>
  </si>
  <si>
    <t>3.1. Remuneração pelo Serviço Atende</t>
  </si>
  <si>
    <t>4. Acertos Financeiros (4.1. + 4.2. + 4.3. + 4.4.+ 5 - 6)</t>
  </si>
  <si>
    <t>4.1. Compensação da Receita Antecipada (4.1.1.)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</si>
  <si>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</si>
  <si>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</si>
  <si>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</si>
  <si>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</si>
  <si>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</si>
  <si>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</si>
  <si>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4.2.5. Aquisição de Cartão Operacional</t>
  </si>
  <si>
    <t>4.2.6. Pagamento por estimativa</t>
  </si>
  <si>
    <t>4.3. Revisão de Remuneração pelo Transporte Coletivo (1)</t>
  </si>
  <si>
    <t>4.4. Revisão de Remuneração pelo Serviço Atende</t>
  </si>
  <si>
    <t>5. Saldo Inicial</t>
  </si>
  <si>
    <t>6. Saldo final</t>
  </si>
  <si>
    <t>7. Remuneração Líquida a Pagar às Empresas (3. + 4.)</t>
  </si>
  <si>
    <t>8. Distribuição da Remuneração entre as Empresas</t>
  </si>
  <si>
    <t>8.1. Spencer</t>
  </si>
  <si>
    <t>8.2. Norte Buss</t>
  </si>
  <si>
    <t>8.3. Transunião</t>
  </si>
  <si>
    <t>8.4. UPBus</t>
  </si>
  <si>
    <t>8.5. Pêssego Transportes</t>
  </si>
  <si>
    <t>8.6. Allibus  Transportes</t>
  </si>
  <si>
    <t xml:space="preserve">8.7. Movebuss  </t>
  </si>
  <si>
    <t>8.8. Imperial Transportes</t>
  </si>
  <si>
    <t>8.9. Transwolff</t>
  </si>
  <si>
    <t>8.10. A2 Transportes</t>
  </si>
  <si>
    <t>8.11. Transwolff</t>
  </si>
  <si>
    <t xml:space="preserve">8.12. Transcap </t>
  </si>
  <si>
    <t>8.13. Alfa Rodobus</t>
  </si>
  <si>
    <t>9. Tarifa de Remuneração por Passageiro(2)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</si>
  <si>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</si>
  <si>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</si>
  <si>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</si>
  <si>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</si>
  <si>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</si>
  <si>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</si>
  <si>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</si>
  <si>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9.8. Imperial</t>
  </si>
  <si>
    <t>9.9. Transwolff</t>
  </si>
  <si>
    <t>9.10. A2 Transportes</t>
  </si>
  <si>
    <t>9.11. Transwolff</t>
  </si>
  <si>
    <t>9.12. Transcap</t>
  </si>
  <si>
    <t>9.13.  Alfa Rodobus</t>
  </si>
  <si>
    <t>Nota:</t>
  </si>
  <si>
    <t>(1) Revisão de remuneração rede da madrugada, mês de maio/19.</t>
  </si>
  <si>
    <t>(2) Tarifa de remuneração de cada empresa considerando o  reequilibrio interno estabelecido e informado pelo consórcio. Não consideram os acertos financeiros previstos no item 7.</t>
  </si>
  <si>
    <t>OPERAÇÃO DE 24 A 30/06/19 - VENCIMENTO 01 A 05/07/19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</si>
  <si>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</si>
  <si>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</si>
  <si>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</si>
  <si>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</si>
  <si>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</si>
  <si>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</si>
  <si>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</si>
  <si>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</si>
  <si>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</si>
  <si>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</si>
  <si>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</si>
  <si>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</si>
  <si>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</si>
  <si>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</si>
  <si>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</si>
  <si>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8.1. Norte Buss</t>
  </si>
  <si>
    <t>8.2. Spencer</t>
  </si>
  <si>
    <t>8.7. Transunião</t>
  </si>
  <si>
    <t xml:space="preserve">8.8. Movebuss  </t>
  </si>
  <si>
    <t>8.9. A2 Transportes</t>
  </si>
  <si>
    <t>8.10. Transwolff</t>
  </si>
  <si>
    <t>8.14. Imperial Transportes</t>
  </si>
  <si>
    <t>9. Tarifa de Remuneração por Passageiro</t>
  </si>
  <si>
    <t>9.1. Norte Buss</t>
  </si>
  <si>
    <t>9.2. Spencer</t>
  </si>
  <si>
    <t>9.7. Transunião</t>
  </si>
  <si>
    <t>9.8. Move - SP</t>
  </si>
  <si>
    <t>9.9. A2 Transportes</t>
  </si>
  <si>
    <t>9.10. Transwolff</t>
  </si>
  <si>
    <t>9.14. Imperial Transportes</t>
  </si>
  <si>
    <t xml:space="preserve">Nota: </t>
  </si>
  <si>
    <t>(1) Revisão de passageiros transportados, processada pela bilhetagem eletrônica:</t>
  </si>
  <si>
    <t>- mês de maio/19, total de 1.118.527 passageiros; a área 5.1  compreende o período de 01 a 15/05/19.</t>
  </si>
  <si>
    <t>- período de janeiro a abril/19, área 4.0, total de 25.994 passageiros.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</si>
</sst>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&quot;R$ &quot;* #,##0.00_);_(&quot;R$ &quot;* \(#,##0.00\);_(&quot;R$ &quot;* &quot;-&quot;??_);_(@_)"/>
    <numFmt numFmtId="168" formatCode="_(* #,##0.0000_);_(* \(#,##0.0000\);_(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* #,##0.000_);_(* \(#,##0.000\);_(* &quot;-&quot;??_);_(@_)"/>
    <numFmt numFmtId="173" formatCode="_(* #,##0.00000_);_(* \(#,##0.00000\);_(* &quot;-&quot;??_);_(@_)"/>
    <numFmt numFmtId="174" formatCode="_(* #,##0.0_);_(* \(#,##0.0\);_(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3" fillId="31" borderId="0" applyNumberFormat="0" applyBorder="0" applyAlignment="0" applyProtection="0"/>
    <xf numFmtId="1" fontId="21" fillId="0" borderId="0" applyBorder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4" fillId="21" borderId="5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" fontId="22" fillId="33" borderId="10" xfId="48" applyFont="1" applyFill="1" applyBorder="1" applyAlignment="1">
      <alignment horizontal="left" vertical="center"/>
      <protection/>
    </xf>
    <xf numFmtId="44" fontId="22" fillId="33" borderId="10" xfId="45" applyFont="1" applyFill="1" applyBorder="1" applyAlignment="1">
      <alignment vertical="center"/>
    </xf>
    <xf numFmtId="1" fontId="22" fillId="33" borderId="10" xfId="48" applyFont="1" applyFill="1" applyBorder="1" applyAlignment="1">
      <alignment vertical="center"/>
      <protection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 indent="1"/>
    </xf>
    <xf numFmtId="165" fontId="43" fillId="0" borderId="13" xfId="52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indent="2"/>
    </xf>
    <xf numFmtId="165" fontId="43" fillId="0" borderId="15" xfId="52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 indent="3"/>
    </xf>
    <xf numFmtId="165" fontId="23" fillId="0" borderId="15" xfId="52" applyNumberFormat="1" applyFont="1" applyFill="1" applyBorder="1" applyAlignment="1">
      <alignment vertical="center"/>
    </xf>
    <xf numFmtId="165" fontId="43" fillId="0" borderId="15" xfId="52" applyNumberFormat="1" applyFont="1" applyFill="1" applyBorder="1" applyAlignment="1">
      <alignment vertical="center"/>
    </xf>
    <xf numFmtId="0" fontId="23" fillId="0" borderId="15" xfId="0" applyFont="1" applyFill="1" applyBorder="1" applyAlignment="1">
      <alignment horizontal="left" vertical="center" indent="3"/>
    </xf>
    <xf numFmtId="0" fontId="43" fillId="0" borderId="15" xfId="0" applyFont="1" applyFill="1" applyBorder="1" applyAlignment="1">
      <alignment horizontal="left" vertical="center" indent="4"/>
    </xf>
    <xf numFmtId="0" fontId="43" fillId="0" borderId="15" xfId="0" applyFont="1" applyFill="1" applyBorder="1" applyAlignment="1">
      <alignment horizontal="left" vertical="center" indent="2"/>
    </xf>
    <xf numFmtId="165" fontId="43" fillId="0" borderId="15" xfId="0" applyNumberFormat="1" applyFont="1" applyFill="1" applyBorder="1" applyAlignment="1">
      <alignment vertical="center"/>
    </xf>
    <xf numFmtId="0" fontId="43" fillId="0" borderId="15" xfId="0" applyFont="1" applyFill="1" applyBorder="1" applyAlignment="1">
      <alignment horizontal="left" vertical="center" indent="1"/>
    </xf>
    <xf numFmtId="164" fontId="43" fillId="0" borderId="15" xfId="52" applyFont="1" applyFill="1" applyBorder="1" applyAlignment="1">
      <alignment vertical="center"/>
    </xf>
    <xf numFmtId="166" fontId="43" fillId="0" borderId="15" xfId="45" applyNumberFormat="1" applyFont="1" applyFill="1" applyBorder="1" applyAlignment="1">
      <alignment horizontal="center" vertical="center"/>
    </xf>
    <xf numFmtId="164" fontId="44" fillId="0" borderId="15" xfId="45" applyNumberFormat="1" applyFont="1" applyFill="1" applyBorder="1" applyAlignment="1">
      <alignment vertical="center"/>
    </xf>
    <xf numFmtId="0" fontId="43" fillId="34" borderId="15" xfId="0" applyFont="1" applyFill="1" applyBorder="1" applyAlignment="1">
      <alignment horizontal="left" vertical="center" indent="2"/>
    </xf>
    <xf numFmtId="0" fontId="43" fillId="34" borderId="15" xfId="0" applyFont="1" applyFill="1" applyBorder="1" applyAlignment="1">
      <alignment vertical="center"/>
    </xf>
    <xf numFmtId="164" fontId="43" fillId="34" borderId="15" xfId="52" applyFont="1" applyFill="1" applyBorder="1" applyAlignment="1">
      <alignment vertical="center"/>
    </xf>
    <xf numFmtId="0" fontId="43" fillId="35" borderId="15" xfId="0" applyFont="1" applyFill="1" applyBorder="1" applyAlignment="1">
      <alignment horizontal="left" vertical="center" indent="1"/>
    </xf>
    <xf numFmtId="44" fontId="43" fillId="35" borderId="15" xfId="45" applyFont="1" applyFill="1" applyBorder="1" applyAlignment="1">
      <alignment horizontal="center" vertical="center"/>
    </xf>
    <xf numFmtId="164" fontId="0" fillId="0" borderId="0" xfId="52" applyFont="1" applyFill="1" applyAlignment="1">
      <alignment vertical="center"/>
    </xf>
    <xf numFmtId="0" fontId="43" fillId="34" borderId="15" xfId="0" applyFont="1" applyFill="1" applyBorder="1" applyAlignment="1">
      <alignment horizontal="left" vertical="center" indent="3"/>
    </xf>
    <xf numFmtId="44" fontId="43" fillId="34" borderId="15" xfId="45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vertical="center"/>
    </xf>
    <xf numFmtId="44" fontId="43" fillId="0" borderId="15" xfId="45" applyFont="1" applyFill="1" applyBorder="1" applyAlignment="1">
      <alignment horizontal="center" vertical="center"/>
    </xf>
    <xf numFmtId="167" fontId="43" fillId="0" borderId="15" xfId="45" applyNumberFormat="1" applyFont="1" applyFill="1" applyBorder="1" applyAlignment="1">
      <alignment horizontal="center" vertical="center"/>
    </xf>
    <xf numFmtId="167" fontId="43" fillId="0" borderId="15" xfId="45" applyNumberFormat="1" applyFont="1" applyFill="1" applyBorder="1" applyAlignment="1">
      <alignment vertical="center"/>
    </xf>
    <xf numFmtId="164" fontId="43" fillId="0" borderId="15" xfId="52" applyFont="1" applyFill="1" applyBorder="1" applyAlignment="1">
      <alignment horizontal="center" vertical="center"/>
    </xf>
    <xf numFmtId="164" fontId="43" fillId="0" borderId="15" xfId="45" applyNumberFormat="1" applyFont="1" applyFill="1" applyBorder="1" applyAlignment="1">
      <alignment vertical="center"/>
    </xf>
    <xf numFmtId="164" fontId="43" fillId="0" borderId="15" xfId="45" applyNumberFormat="1" applyFont="1" applyFill="1" applyBorder="1" applyAlignment="1">
      <alignment horizontal="center" vertical="center"/>
    </xf>
    <xf numFmtId="164" fontId="43" fillId="0" borderId="15" xfId="52" applyFont="1" applyFill="1" applyBorder="1" applyAlignment="1">
      <alignment horizontal="left" vertical="center" indent="2"/>
    </xf>
    <xf numFmtId="0" fontId="43" fillId="34" borderId="15" xfId="0" applyFont="1" applyFill="1" applyBorder="1" applyAlignment="1">
      <alignment horizontal="left" vertical="center" indent="1"/>
    </xf>
    <xf numFmtId="44" fontId="43" fillId="0" borderId="15" xfId="45" applyFont="1" applyFill="1" applyBorder="1" applyAlignment="1">
      <alignment vertical="center"/>
    </xf>
    <xf numFmtId="44" fontId="0" fillId="0" borderId="0" xfId="0" applyNumberFormat="1" applyAlignment="1">
      <alignment/>
    </xf>
    <xf numFmtId="44" fontId="0" fillId="0" borderId="0" xfId="0" applyNumberFormat="1" applyFont="1" applyFill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44" fontId="43" fillId="0" borderId="12" xfId="0" applyNumberFormat="1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164" fontId="43" fillId="0" borderId="12" xfId="52" applyFont="1" applyFill="1" applyBorder="1" applyAlignment="1">
      <alignment vertical="center"/>
    </xf>
    <xf numFmtId="164" fontId="0" fillId="0" borderId="0" xfId="52" applyFont="1" applyAlignment="1">
      <alignment/>
    </xf>
    <xf numFmtId="0" fontId="0" fillId="0" borderId="15" xfId="0" applyFont="1" applyFill="1" applyBorder="1" applyAlignment="1">
      <alignment horizontal="left" vertical="center" indent="2"/>
    </xf>
    <xf numFmtId="164" fontId="0" fillId="0" borderId="15" xfId="45" applyNumberFormat="1" applyFont="1" applyBorder="1" applyAlignment="1">
      <alignment vertical="center"/>
    </xf>
    <xf numFmtId="164" fontId="0" fillId="0" borderId="15" xfId="45" applyNumberFormat="1" applyFont="1" applyFill="1" applyBorder="1" applyAlignment="1">
      <alignment vertical="center"/>
    </xf>
    <xf numFmtId="44" fontId="43" fillId="0" borderId="15" xfId="45" applyFont="1" applyBorder="1" applyAlignment="1">
      <alignment vertical="center"/>
    </xf>
    <xf numFmtId="164" fontId="43" fillId="0" borderId="15" xfId="45" applyNumberFormat="1" applyFont="1" applyBorder="1" applyAlignment="1">
      <alignment vertical="center"/>
    </xf>
    <xf numFmtId="44" fontId="43" fillId="0" borderId="12" xfId="45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indent="2"/>
    </xf>
    <xf numFmtId="164" fontId="43" fillId="0" borderId="13" xfId="45" applyNumberFormat="1" applyFont="1" applyBorder="1" applyAlignment="1">
      <alignment vertical="center"/>
    </xf>
    <xf numFmtId="164" fontId="43" fillId="0" borderId="13" xfId="45" applyNumberFormat="1" applyFont="1" applyFill="1" applyBorder="1" applyAlignment="1">
      <alignment vertical="center"/>
    </xf>
    <xf numFmtId="168" fontId="43" fillId="0" borderId="15" xfId="52" applyNumberFormat="1" applyFont="1" applyBorder="1" applyAlignment="1">
      <alignment vertical="center"/>
    </xf>
    <xf numFmtId="168" fontId="43" fillId="0" borderId="15" xfId="52" applyNumberFormat="1" applyFont="1" applyFill="1" applyBorder="1" applyAlignment="1">
      <alignment vertical="center"/>
    </xf>
    <xf numFmtId="44" fontId="44" fillId="0" borderId="15" xfId="45" applyFont="1" applyFill="1" applyBorder="1" applyAlignment="1">
      <alignment vertical="center"/>
    </xf>
    <xf numFmtId="168" fontId="43" fillId="0" borderId="12" xfId="52" applyNumberFormat="1" applyFont="1" applyBorder="1" applyAlignment="1">
      <alignment vertical="center"/>
    </xf>
    <xf numFmtId="168" fontId="43" fillId="0" borderId="12" xfId="52" applyNumberFormat="1" applyFont="1" applyFill="1" applyBorder="1" applyAlignment="1">
      <alignment vertical="center"/>
    </xf>
    <xf numFmtId="167" fontId="43" fillId="0" borderId="12" xfId="45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2" applyFont="1" applyAlignment="1">
      <alignment/>
    </xf>
    <xf numFmtId="168" fontId="0" fillId="0" borderId="0" xfId="52" applyNumberFormat="1" applyFont="1" applyAlignment="1">
      <alignment/>
    </xf>
    <xf numFmtId="165" fontId="0" fillId="0" borderId="0" xfId="52" applyNumberFormat="1" applyFont="1" applyAlignment="1">
      <alignment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43" fillId="0" borderId="0" xfId="0" applyFont="1" applyFill="1" applyAlignment="1">
      <alignment horizontal="left" vertical="center" wrapText="1"/>
    </xf>
    <xf numFmtId="0" fontId="0" fillId="0" borderId="0" xfId="0" applyFill="1" applyAlignment="1" quotePrefix="1">
      <alignment vertical="center"/>
    </xf>
    <xf numFmtId="0" fontId="43" fillId="0" borderId="0" xfId="0" applyFont="1" applyFill="1" applyAlignment="1">
      <alignment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82</xdr:row>
      <xdr:rowOff>0</xdr:rowOff>
    </xdr:from>
    <xdr:to>
      <xdr:col>2</xdr:col>
      <xdr:colOff>638175</xdr:colOff>
      <xdr:row>82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631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638175</xdr:colOff>
      <xdr:row>82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19631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638175</xdr:colOff>
      <xdr:row>82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19631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3480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soma%20jun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soma jun 1 a 2306"/>
      <sheetName val="24"/>
      <sheetName val="25"/>
      <sheetName val="26"/>
      <sheetName val="27"/>
      <sheetName val="28"/>
      <sheetName val="29"/>
      <sheetName val="30"/>
      <sheetName val="24 a 3006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Z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2" customWidth="1"/>
    <col min="2" max="2" width="18.375" style="2" customWidth="1"/>
    <col min="3" max="3" width="18.125" style="2" customWidth="1"/>
    <col min="4" max="4" width="17.125" style="2" customWidth="1"/>
    <col min="5" max="5" width="16.25390625" style="2" customWidth="1"/>
    <col min="6" max="6" width="18.25390625" style="2" customWidth="1"/>
    <col min="7" max="7" width="17.50390625" style="2" customWidth="1"/>
    <col min="8" max="9" width="17.00390625" style="2" customWidth="1"/>
    <col min="10" max="10" width="19.125" style="2" customWidth="1"/>
    <col min="11" max="11" width="17.625" style="2" customWidth="1"/>
    <col min="12" max="12" width="16.875" style="2" customWidth="1"/>
    <col min="13" max="13" width="17.375" style="2" customWidth="1"/>
    <col min="14" max="14" width="17.625" style="2" bestFit="1" customWidth="1"/>
    <col min="15" max="15" width="20.125" style="2" bestFit="1" customWidth="1"/>
    <col min="16" max="16" width="9.375" style="2" bestFit="1" customWidth="1"/>
    <col min="17" max="17" width="15.125" style="2" customWidth="1"/>
    <col min="18" max="16384" width="9.00390625" style="2" customWidth="1"/>
  </cols>
  <sheetData>
    <row r="1" spans="1:15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5"/>
      <c r="C3" s="4" t="s">
        <v>2</v>
      </c>
      <c r="D3" s="6">
        <v>4.3</v>
      </c>
      <c r="E3" s="7"/>
      <c r="F3" s="7"/>
      <c r="G3" s="7"/>
      <c r="H3" s="7"/>
      <c r="I3" s="7"/>
      <c r="J3" s="7"/>
      <c r="K3" s="7"/>
      <c r="L3" s="7"/>
      <c r="M3" s="7"/>
      <c r="N3" s="7"/>
      <c r="O3" s="4"/>
    </row>
    <row r="4" spans="1:15" ht="18.75" customHeight="1">
      <c r="A4" s="8" t="s">
        <v>3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 t="s">
        <v>5</v>
      </c>
    </row>
    <row r="5" spans="1:15" ht="42" customHeight="1">
      <c r="A5" s="8"/>
      <c r="B5" s="10" t="s">
        <v>6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13</v>
      </c>
      <c r="M5" s="10" t="s">
        <v>15</v>
      </c>
      <c r="N5" s="10" t="s">
        <v>16</v>
      </c>
      <c r="O5" s="8"/>
    </row>
    <row r="6" spans="1:15" ht="20.25" customHeight="1">
      <c r="A6" s="8"/>
      <c r="B6" s="11" t="s">
        <v>17</v>
      </c>
      <c r="C6" s="11" t="s">
        <v>18</v>
      </c>
      <c r="D6" s="11" t="s">
        <v>19</v>
      </c>
      <c r="E6" s="11" t="s">
        <v>20</v>
      </c>
      <c r="F6" s="11" t="s">
        <v>21</v>
      </c>
      <c r="G6" s="11" t="s">
        <v>22</v>
      </c>
      <c r="H6" s="12" t="s">
        <v>23</v>
      </c>
      <c r="I6" s="12" t="s">
        <v>24</v>
      </c>
      <c r="J6" s="11" t="s">
        <v>25</v>
      </c>
      <c r="K6" s="11" t="s">
        <v>26</v>
      </c>
      <c r="L6" s="11" t="s">
        <v>27</v>
      </c>
      <c r="M6" s="11" t="s">
        <v>28</v>
      </c>
      <c r="N6" s="11" t="s">
        <v>29</v>
      </c>
      <c r="O6" s="8"/>
    </row>
    <row r="7" spans="1:26" ht="18.75" customHeight="1">
      <c r="A7" s="13" t="s">
        <v>30</v>
      </c>
      <c r="B7" s="14">
        <f aca="true" t="shared" si="0" ref="B7:N7">B8+B18+B22</f>
        <v>8902301</v>
      </c>
      <c r="C7" s="14">
        <f t="shared" si="0"/>
        <v>6334826</v>
      </c>
      <c r="D7" s="14">
        <f t="shared" si="0"/>
        <v>6862692</v>
      </c>
      <c r="E7" s="14">
        <f t="shared" si="0"/>
        <v>1260225</v>
      </c>
      <c r="F7" s="14">
        <f t="shared" si="0"/>
        <v>6032756</v>
      </c>
      <c r="G7" s="14">
        <f t="shared" si="0"/>
        <v>9055507</v>
      </c>
      <c r="H7" s="14">
        <f t="shared" si="0"/>
        <v>6225928</v>
      </c>
      <c r="I7" s="14">
        <f t="shared" si="0"/>
        <v>734033</v>
      </c>
      <c r="J7" s="14">
        <f t="shared" si="0"/>
        <v>7904258</v>
      </c>
      <c r="K7" s="14">
        <f t="shared" si="0"/>
        <v>5342125</v>
      </c>
      <c r="L7" s="14">
        <f t="shared" si="0"/>
        <v>6563905</v>
      </c>
      <c r="M7" s="14">
        <f t="shared" si="0"/>
        <v>2562875</v>
      </c>
      <c r="N7" s="14">
        <f t="shared" si="0"/>
        <v>1701192</v>
      </c>
      <c r="O7" s="14">
        <f>+O8+O18+O22</f>
        <v>69482623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5" t="s">
        <v>31</v>
      </c>
      <c r="B8" s="16">
        <f aca="true" t="shared" si="1" ref="B8:N8">+B9+B10+B14</f>
        <v>4035395</v>
      </c>
      <c r="C8" s="16">
        <f t="shared" si="1"/>
        <v>3059668</v>
      </c>
      <c r="D8" s="16">
        <f t="shared" si="1"/>
        <v>3567361</v>
      </c>
      <c r="E8" s="16">
        <f t="shared" si="1"/>
        <v>577685</v>
      </c>
      <c r="F8" s="16">
        <f t="shared" si="1"/>
        <v>2899889</v>
      </c>
      <c r="G8" s="16">
        <f t="shared" si="1"/>
        <v>4432665</v>
      </c>
      <c r="H8" s="16">
        <f t="shared" si="1"/>
        <v>2928509</v>
      </c>
      <c r="I8" s="16">
        <f t="shared" si="1"/>
        <v>355940</v>
      </c>
      <c r="J8" s="16">
        <f t="shared" si="1"/>
        <v>4016417</v>
      </c>
      <c r="K8" s="16">
        <f t="shared" si="1"/>
        <v>2589958</v>
      </c>
      <c r="L8" s="16">
        <f t="shared" si="1"/>
        <v>3177069</v>
      </c>
      <c r="M8" s="16">
        <f t="shared" si="1"/>
        <v>1388014</v>
      </c>
      <c r="N8" s="16">
        <f t="shared" si="1"/>
        <v>969574</v>
      </c>
      <c r="O8" s="16">
        <f>SUM(B8:N8)</f>
        <v>33998144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7" t="s">
        <v>32</v>
      </c>
      <c r="B9" s="18">
        <v>381215</v>
      </c>
      <c r="C9" s="19">
        <v>362855</v>
      </c>
      <c r="D9" s="19">
        <v>277208</v>
      </c>
      <c r="E9" s="19">
        <v>48241</v>
      </c>
      <c r="F9" s="19">
        <v>233705</v>
      </c>
      <c r="G9" s="19">
        <v>398975</v>
      </c>
      <c r="H9" s="19">
        <v>350835</v>
      </c>
      <c r="I9" s="19">
        <v>41427</v>
      </c>
      <c r="J9" s="19">
        <v>265125</v>
      </c>
      <c r="K9" s="19">
        <v>285064</v>
      </c>
      <c r="L9" s="19">
        <v>245257</v>
      </c>
      <c r="M9" s="19">
        <v>142338</v>
      </c>
      <c r="N9" s="19">
        <v>105894</v>
      </c>
      <c r="O9" s="16">
        <f aca="true" t="shared" si="2" ref="O9:O17">SUM(B9:N9)</f>
        <v>3138139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20" t="s">
        <v>33</v>
      </c>
      <c r="B10" s="19">
        <f>B11+B12+B13</f>
        <v>3452782</v>
      </c>
      <c r="C10" s="19">
        <f>C11+C12+C13</f>
        <v>2552242</v>
      </c>
      <c r="D10" s="19">
        <f>D11+D12+D13</f>
        <v>3121662</v>
      </c>
      <c r="E10" s="19">
        <f>E11+E12+E13</f>
        <v>502002</v>
      </c>
      <c r="F10" s="19">
        <f aca="true" t="shared" si="3" ref="F10:N10">F11+F12+F13</f>
        <v>2517380</v>
      </c>
      <c r="G10" s="19">
        <f t="shared" si="3"/>
        <v>3797266</v>
      </c>
      <c r="H10" s="19">
        <f>H11+H12+H13</f>
        <v>2443310</v>
      </c>
      <c r="I10" s="19">
        <f>I11+I12+I13</f>
        <v>297333</v>
      </c>
      <c r="J10" s="19">
        <f>J11+J12+J13</f>
        <v>3546968</v>
      </c>
      <c r="K10" s="19">
        <f>K11+K12+K13</f>
        <v>2181618</v>
      </c>
      <c r="L10" s="19">
        <f>L11+L12+L13</f>
        <v>2757649</v>
      </c>
      <c r="M10" s="19">
        <f t="shared" si="3"/>
        <v>1187495</v>
      </c>
      <c r="N10" s="19">
        <f t="shared" si="3"/>
        <v>827573</v>
      </c>
      <c r="O10" s="16">
        <f t="shared" si="2"/>
        <v>29185280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21" t="s">
        <v>34</v>
      </c>
      <c r="B11" s="19">
        <v>1588871</v>
      </c>
      <c r="C11" s="19">
        <v>1189718</v>
      </c>
      <c r="D11" s="19">
        <v>1409843</v>
      </c>
      <c r="E11" s="19">
        <v>229918</v>
      </c>
      <c r="F11" s="19">
        <v>1131540</v>
      </c>
      <c r="G11" s="19">
        <v>1729495</v>
      </c>
      <c r="H11" s="19">
        <v>1158360</v>
      </c>
      <c r="I11" s="19">
        <v>142048</v>
      </c>
      <c r="J11" s="19">
        <v>1669209</v>
      </c>
      <c r="K11" s="19">
        <v>996041</v>
      </c>
      <c r="L11" s="19">
        <v>1260666</v>
      </c>
      <c r="M11" s="19">
        <v>525803</v>
      </c>
      <c r="N11" s="19">
        <v>360081</v>
      </c>
      <c r="O11" s="16">
        <f t="shared" si="2"/>
        <v>13391593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21" t="s">
        <v>35</v>
      </c>
      <c r="B12" s="19">
        <v>1707745</v>
      </c>
      <c r="C12" s="19">
        <v>1196126</v>
      </c>
      <c r="D12" s="19">
        <v>1598203</v>
      </c>
      <c r="E12" s="19">
        <v>243716</v>
      </c>
      <c r="F12" s="19">
        <v>1248277</v>
      </c>
      <c r="G12" s="19">
        <v>1828612</v>
      </c>
      <c r="H12" s="19">
        <v>1158282</v>
      </c>
      <c r="I12" s="19">
        <v>137898</v>
      </c>
      <c r="J12" s="19">
        <v>1737192</v>
      </c>
      <c r="K12" s="19">
        <v>1079580</v>
      </c>
      <c r="L12" s="19">
        <v>1379523</v>
      </c>
      <c r="M12" s="19">
        <v>603201</v>
      </c>
      <c r="N12" s="19">
        <v>431520</v>
      </c>
      <c r="O12" s="16">
        <f t="shared" si="2"/>
        <v>14349875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21" t="s">
        <v>36</v>
      </c>
      <c r="B13" s="19">
        <v>156166</v>
      </c>
      <c r="C13" s="19">
        <v>166398</v>
      </c>
      <c r="D13" s="19">
        <v>113616</v>
      </c>
      <c r="E13" s="19">
        <v>28368</v>
      </c>
      <c r="F13" s="19">
        <v>137563</v>
      </c>
      <c r="G13" s="19">
        <v>239159</v>
      </c>
      <c r="H13" s="19">
        <v>126668</v>
      </c>
      <c r="I13" s="19">
        <v>17387</v>
      </c>
      <c r="J13" s="19">
        <v>140567</v>
      </c>
      <c r="K13" s="19">
        <v>105997</v>
      </c>
      <c r="L13" s="19">
        <v>117460</v>
      </c>
      <c r="M13" s="19">
        <v>58491</v>
      </c>
      <c r="N13" s="19">
        <v>35972</v>
      </c>
      <c r="O13" s="16">
        <f t="shared" si="2"/>
        <v>1443812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20" t="s">
        <v>37</v>
      </c>
      <c r="B14" s="19">
        <f>B15+B16+B17</f>
        <v>201398</v>
      </c>
      <c r="C14" s="19">
        <f>C15+C16+C17</f>
        <v>144571</v>
      </c>
      <c r="D14" s="19">
        <f>D15+D16+D17</f>
        <v>168491</v>
      </c>
      <c r="E14" s="19">
        <f>E15+E16+E17</f>
        <v>27442</v>
      </c>
      <c r="F14" s="19">
        <f aca="true" t="shared" si="4" ref="F14:N14">F15+F16+F17</f>
        <v>148804</v>
      </c>
      <c r="G14" s="19">
        <f t="shared" si="4"/>
        <v>236424</v>
      </c>
      <c r="H14" s="19">
        <f>H15+H16+H17</f>
        <v>134364</v>
      </c>
      <c r="I14" s="19">
        <f>I15+I16+I17</f>
        <v>17180</v>
      </c>
      <c r="J14" s="19">
        <f>J15+J16+J17</f>
        <v>204324</v>
      </c>
      <c r="K14" s="19">
        <f>K15+K16+K17</f>
        <v>123276</v>
      </c>
      <c r="L14" s="19">
        <f>L15+L16+L17</f>
        <v>174163</v>
      </c>
      <c r="M14" s="19">
        <f t="shared" si="4"/>
        <v>58181</v>
      </c>
      <c r="N14" s="19">
        <f t="shared" si="4"/>
        <v>36107</v>
      </c>
      <c r="O14" s="16">
        <f t="shared" si="2"/>
        <v>1674725</v>
      </c>
    </row>
    <row r="15" spans="1:26" ht="18.75" customHeight="1">
      <c r="A15" s="21" t="s">
        <v>38</v>
      </c>
      <c r="B15" s="19">
        <v>201062</v>
      </c>
      <c r="C15" s="19">
        <v>144413</v>
      </c>
      <c r="D15" s="19">
        <v>168354</v>
      </c>
      <c r="E15" s="19">
        <v>27418</v>
      </c>
      <c r="F15" s="19">
        <v>148674</v>
      </c>
      <c r="G15" s="19">
        <v>236164</v>
      </c>
      <c r="H15" s="19">
        <v>134206</v>
      </c>
      <c r="I15" s="19">
        <v>17164</v>
      </c>
      <c r="J15" s="19">
        <v>204005</v>
      </c>
      <c r="K15" s="19">
        <v>123122</v>
      </c>
      <c r="L15" s="19">
        <v>173922</v>
      </c>
      <c r="M15" s="19">
        <v>58007</v>
      </c>
      <c r="N15" s="19">
        <v>36022</v>
      </c>
      <c r="O15" s="16">
        <f t="shared" si="2"/>
        <v>1672533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21" t="s">
        <v>39</v>
      </c>
      <c r="B16" s="19">
        <v>86</v>
      </c>
      <c r="C16" s="19">
        <v>81</v>
      </c>
      <c r="D16" s="19">
        <v>60</v>
      </c>
      <c r="E16" s="19">
        <v>5</v>
      </c>
      <c r="F16" s="19">
        <v>63</v>
      </c>
      <c r="G16" s="19">
        <v>105</v>
      </c>
      <c r="H16" s="19">
        <v>46</v>
      </c>
      <c r="I16" s="19">
        <v>13</v>
      </c>
      <c r="J16" s="19">
        <v>73</v>
      </c>
      <c r="K16" s="19">
        <v>68</v>
      </c>
      <c r="L16" s="19">
        <v>157</v>
      </c>
      <c r="M16" s="19">
        <v>146</v>
      </c>
      <c r="N16" s="19">
        <v>60</v>
      </c>
      <c r="O16" s="16">
        <f t="shared" si="2"/>
        <v>963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21" t="s">
        <v>40</v>
      </c>
      <c r="B17" s="19">
        <v>250</v>
      </c>
      <c r="C17" s="19">
        <v>77</v>
      </c>
      <c r="D17" s="19">
        <v>77</v>
      </c>
      <c r="E17" s="19">
        <v>19</v>
      </c>
      <c r="F17" s="19">
        <v>67</v>
      </c>
      <c r="G17" s="19">
        <v>155</v>
      </c>
      <c r="H17" s="19">
        <v>112</v>
      </c>
      <c r="I17" s="19">
        <v>3</v>
      </c>
      <c r="J17" s="19">
        <v>246</v>
      </c>
      <c r="K17" s="19">
        <v>86</v>
      </c>
      <c r="L17" s="19">
        <v>84</v>
      </c>
      <c r="M17" s="19">
        <v>28</v>
      </c>
      <c r="N17" s="19">
        <v>25</v>
      </c>
      <c r="O17" s="16">
        <f t="shared" si="2"/>
        <v>1229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22" t="s">
        <v>41</v>
      </c>
      <c r="B18" s="23">
        <f>B19+B20+B21</f>
        <v>2248050</v>
      </c>
      <c r="C18" s="23">
        <f>C19+C20+C21</f>
        <v>1376852</v>
      </c>
      <c r="D18" s="23">
        <f>D19+D20+D21</f>
        <v>1275154</v>
      </c>
      <c r="E18" s="23">
        <f>E19+E20+E21</f>
        <v>246967</v>
      </c>
      <c r="F18" s="23">
        <f aca="true" t="shared" si="5" ref="F18:N18">F19+F20+F21</f>
        <v>1215595</v>
      </c>
      <c r="G18" s="23">
        <f t="shared" si="5"/>
        <v>1779976</v>
      </c>
      <c r="H18" s="23">
        <f>H19+H20+H21</f>
        <v>1435310</v>
      </c>
      <c r="I18" s="23">
        <f>I19+I20+I21</f>
        <v>160037</v>
      </c>
      <c r="J18" s="23">
        <f>J19+J20+J21</f>
        <v>1911984</v>
      </c>
      <c r="K18" s="23">
        <f>K19+K20+K21</f>
        <v>1198816</v>
      </c>
      <c r="L18" s="23">
        <f>L19+L20+L21</f>
        <v>1833276</v>
      </c>
      <c r="M18" s="23">
        <f t="shared" si="5"/>
        <v>677357</v>
      </c>
      <c r="N18" s="23">
        <f t="shared" si="5"/>
        <v>419275</v>
      </c>
      <c r="O18" s="16">
        <f aca="true" t="shared" si="6" ref="O18:O24">SUM(B18:N18)</f>
        <v>15778649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7" t="s">
        <v>42</v>
      </c>
      <c r="B19" s="19">
        <v>1200825</v>
      </c>
      <c r="C19" s="19">
        <v>779913</v>
      </c>
      <c r="D19" s="19">
        <v>671621</v>
      </c>
      <c r="E19" s="19">
        <v>135558</v>
      </c>
      <c r="F19" s="19">
        <v>646659</v>
      </c>
      <c r="G19" s="19">
        <v>988170</v>
      </c>
      <c r="H19" s="19">
        <v>825916</v>
      </c>
      <c r="I19" s="19">
        <v>97038</v>
      </c>
      <c r="J19" s="19">
        <v>1036318</v>
      </c>
      <c r="K19" s="19">
        <v>636364</v>
      </c>
      <c r="L19" s="19">
        <v>968422</v>
      </c>
      <c r="M19" s="19">
        <v>360667</v>
      </c>
      <c r="N19" s="19">
        <v>218152</v>
      </c>
      <c r="O19" s="16">
        <f t="shared" si="6"/>
        <v>8565623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43</v>
      </c>
      <c r="B20" s="19">
        <v>968441</v>
      </c>
      <c r="C20" s="19">
        <v>534457</v>
      </c>
      <c r="D20" s="19">
        <v>563481</v>
      </c>
      <c r="E20" s="19">
        <v>101051</v>
      </c>
      <c r="F20" s="19">
        <v>517036</v>
      </c>
      <c r="G20" s="19">
        <v>705454</v>
      </c>
      <c r="H20" s="19">
        <v>558909</v>
      </c>
      <c r="I20" s="19">
        <v>57243</v>
      </c>
      <c r="J20" s="19">
        <v>809995</v>
      </c>
      <c r="K20" s="19">
        <v>520003</v>
      </c>
      <c r="L20" s="19">
        <v>804060</v>
      </c>
      <c r="M20" s="19">
        <v>291397</v>
      </c>
      <c r="N20" s="19">
        <v>186999</v>
      </c>
      <c r="O20" s="16">
        <f t="shared" si="6"/>
        <v>6618526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7" t="s">
        <v>44</v>
      </c>
      <c r="B21" s="19">
        <v>78784</v>
      </c>
      <c r="C21" s="19">
        <v>62482</v>
      </c>
      <c r="D21" s="19">
        <v>40052</v>
      </c>
      <c r="E21" s="19">
        <v>10358</v>
      </c>
      <c r="F21" s="19">
        <v>51900</v>
      </c>
      <c r="G21" s="19">
        <v>86352</v>
      </c>
      <c r="H21" s="19">
        <v>50485</v>
      </c>
      <c r="I21" s="19">
        <v>5756</v>
      </c>
      <c r="J21" s="19">
        <v>65671</v>
      </c>
      <c r="K21" s="19">
        <v>42449</v>
      </c>
      <c r="L21" s="19">
        <v>60794</v>
      </c>
      <c r="M21" s="19">
        <v>25293</v>
      </c>
      <c r="N21" s="19">
        <v>14124</v>
      </c>
      <c r="O21" s="16">
        <f t="shared" si="6"/>
        <v>594500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22" t="s">
        <v>45</v>
      </c>
      <c r="B22" s="19">
        <f>B23+B24</f>
        <v>2618856</v>
      </c>
      <c r="C22" s="19">
        <f>C23+C24</f>
        <v>1898306</v>
      </c>
      <c r="D22" s="19">
        <f>D23+D24</f>
        <v>2020177</v>
      </c>
      <c r="E22" s="19">
        <f>E23+E24</f>
        <v>435573</v>
      </c>
      <c r="F22" s="19">
        <f aca="true" t="shared" si="7" ref="F22:N22">F23+F24</f>
        <v>1917272</v>
      </c>
      <c r="G22" s="19">
        <f t="shared" si="7"/>
        <v>2842866</v>
      </c>
      <c r="H22" s="19">
        <f>H23+H24</f>
        <v>1862109</v>
      </c>
      <c r="I22" s="19">
        <f>I23+I24</f>
        <v>218056</v>
      </c>
      <c r="J22" s="19">
        <f>J23+J24</f>
        <v>1975857</v>
      </c>
      <c r="K22" s="19">
        <f>K23+K24</f>
        <v>1553351</v>
      </c>
      <c r="L22" s="19">
        <f>L23+L24</f>
        <v>1553560</v>
      </c>
      <c r="M22" s="19">
        <f t="shared" si="7"/>
        <v>497504</v>
      </c>
      <c r="N22" s="19">
        <f t="shared" si="7"/>
        <v>312343</v>
      </c>
      <c r="O22" s="16">
        <f t="shared" si="6"/>
        <v>19705830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7" t="s">
        <v>46</v>
      </c>
      <c r="B23" s="19">
        <v>1526454</v>
      </c>
      <c r="C23" s="19">
        <v>1233889</v>
      </c>
      <c r="D23" s="19">
        <v>1239255</v>
      </c>
      <c r="E23" s="19">
        <v>288617</v>
      </c>
      <c r="F23" s="19">
        <v>1181233</v>
      </c>
      <c r="G23" s="19">
        <v>1862868</v>
      </c>
      <c r="H23" s="19">
        <v>1236268</v>
      </c>
      <c r="I23" s="19">
        <v>159557</v>
      </c>
      <c r="J23" s="19">
        <v>1237819</v>
      </c>
      <c r="K23" s="19">
        <v>996998</v>
      </c>
      <c r="L23" s="19">
        <v>981448</v>
      </c>
      <c r="M23" s="19">
        <v>317236</v>
      </c>
      <c r="N23" s="19">
        <v>180764</v>
      </c>
      <c r="O23" s="16">
        <f t="shared" si="6"/>
        <v>12442406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47</v>
      </c>
      <c r="B24" s="19">
        <v>1092402</v>
      </c>
      <c r="C24" s="19">
        <v>664417</v>
      </c>
      <c r="D24" s="19">
        <v>780922</v>
      </c>
      <c r="E24" s="19">
        <v>146956</v>
      </c>
      <c r="F24" s="19">
        <v>736039</v>
      </c>
      <c r="G24" s="19">
        <v>979998</v>
      </c>
      <c r="H24" s="19">
        <v>625841</v>
      </c>
      <c r="I24" s="19">
        <v>58499</v>
      </c>
      <c r="J24" s="19">
        <v>738038</v>
      </c>
      <c r="K24" s="19">
        <v>556353</v>
      </c>
      <c r="L24" s="19">
        <v>572112</v>
      </c>
      <c r="M24" s="19">
        <v>180268</v>
      </c>
      <c r="N24" s="19">
        <v>131579</v>
      </c>
      <c r="O24" s="16">
        <f t="shared" si="6"/>
        <v>7263424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4"/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/>
      <c r="N25" s="23"/>
      <c r="O25" s="25"/>
    </row>
    <row r="26" spans="1:26" ht="18.75" customHeight="1">
      <c r="A26" s="24" t="s">
        <v>48</v>
      </c>
      <c r="B26" s="26">
        <v>2.1856</v>
      </c>
      <c r="C26" s="26">
        <v>2.2981</v>
      </c>
      <c r="D26" s="26">
        <v>1.9607</v>
      </c>
      <c r="E26" s="26">
        <v>2.9593</v>
      </c>
      <c r="F26" s="26">
        <v>2.2515</v>
      </c>
      <c r="G26" s="26">
        <v>1.8563</v>
      </c>
      <c r="H26" s="26">
        <v>2.1676</v>
      </c>
      <c r="I26" s="26">
        <v>2.3751</v>
      </c>
      <c r="J26" s="26">
        <v>2.1734</v>
      </c>
      <c r="K26" s="26">
        <v>2.4846</v>
      </c>
      <c r="L26" s="26">
        <v>2.4314</v>
      </c>
      <c r="M26" s="26">
        <v>3.0665</v>
      </c>
      <c r="N26" s="26">
        <v>2.6231</v>
      </c>
      <c r="O26" s="27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</row>
    <row r="28" spans="1:17" ht="18.75" customHeight="1">
      <c r="A28" s="31" t="s">
        <v>49</v>
      </c>
      <c r="B28" s="32">
        <f>B29+B30</f>
        <v>19577641.8356</v>
      </c>
      <c r="C28" s="32">
        <f aca="true" t="shared" si="8" ref="C28:N28">C29+C30</f>
        <v>14733396.080599999</v>
      </c>
      <c r="D28" s="32">
        <f t="shared" si="8"/>
        <v>13717070.3744</v>
      </c>
      <c r="E28" s="32">
        <f t="shared" si="8"/>
        <v>3729383.8425</v>
      </c>
      <c r="F28" s="32">
        <f t="shared" si="8"/>
        <v>13981373.944</v>
      </c>
      <c r="G28" s="32">
        <f t="shared" si="8"/>
        <v>16916284.914100002</v>
      </c>
      <c r="H28" s="32">
        <f t="shared" si="8"/>
        <v>13575833.0328</v>
      </c>
      <c r="I28" s="32">
        <f t="shared" si="8"/>
        <v>1743401.7782999997</v>
      </c>
      <c r="J28" s="32">
        <f t="shared" si="8"/>
        <v>17599240.037199996</v>
      </c>
      <c r="K28" s="32">
        <f t="shared" si="8"/>
        <v>13685152.485000005</v>
      </c>
      <c r="L28" s="32">
        <f t="shared" si="8"/>
        <v>16351722.136999998</v>
      </c>
      <c r="M28" s="32">
        <f t="shared" si="8"/>
        <v>8161052.4775</v>
      </c>
      <c r="N28" s="32">
        <f t="shared" si="8"/>
        <v>4552589.115200001</v>
      </c>
      <c r="O28" s="32">
        <f>SUM(B28:N28)</f>
        <v>158324142.05420002</v>
      </c>
      <c r="Q28" s="33"/>
    </row>
    <row r="29" spans="1:15" ht="18.75" customHeight="1">
      <c r="A29" s="34" t="s">
        <v>50</v>
      </c>
      <c r="B29" s="30">
        <v>19456869.0656</v>
      </c>
      <c r="C29" s="30">
        <v>14558063.6306</v>
      </c>
      <c r="D29" s="30">
        <v>13455680.2044</v>
      </c>
      <c r="E29" s="30">
        <v>3729383.8425</v>
      </c>
      <c r="F29" s="30">
        <v>13582750.134</v>
      </c>
      <c r="G29" s="30">
        <v>16809737.644100003</v>
      </c>
      <c r="H29" s="30">
        <v>13495321.5328</v>
      </c>
      <c r="I29" s="30">
        <v>1743401.7782999997</v>
      </c>
      <c r="J29" s="30">
        <v>17179114.337199997</v>
      </c>
      <c r="K29" s="30">
        <v>13273043.775000004</v>
      </c>
      <c r="L29" s="30">
        <v>15959478.616999999</v>
      </c>
      <c r="M29" s="30">
        <v>7859056.1875</v>
      </c>
      <c r="N29" s="30">
        <v>4462396.735200001</v>
      </c>
      <c r="O29" s="35">
        <f>SUM(B29:N29)</f>
        <v>155564297.4842</v>
      </c>
    </row>
    <row r="30" spans="1:26" ht="18.75" customHeight="1">
      <c r="A30" s="22" t="s">
        <v>51</v>
      </c>
      <c r="B30" s="30">
        <v>120772.77000000003</v>
      </c>
      <c r="C30" s="30">
        <v>175332.44999999992</v>
      </c>
      <c r="D30" s="30">
        <v>261390.17000000013</v>
      </c>
      <c r="E30" s="30">
        <v>0</v>
      </c>
      <c r="F30" s="30">
        <v>398623.8099999998</v>
      </c>
      <c r="G30" s="30">
        <v>106547.27000000002</v>
      </c>
      <c r="H30" s="30">
        <v>80511.5</v>
      </c>
      <c r="I30" s="30">
        <v>0</v>
      </c>
      <c r="J30" s="30">
        <v>420125.70000000007</v>
      </c>
      <c r="K30" s="30">
        <v>412108.7100000001</v>
      </c>
      <c r="L30" s="30">
        <v>392243.52000000014</v>
      </c>
      <c r="M30" s="30">
        <v>301996.2900000001</v>
      </c>
      <c r="N30" s="30">
        <v>90192.38</v>
      </c>
      <c r="O30" s="35">
        <f>SUM(B30:N30)</f>
        <v>2759844.57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7"/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</row>
    <row r="32" spans="1:15" ht="18.75" customHeight="1">
      <c r="A32" s="24" t="s">
        <v>52</v>
      </c>
      <c r="B32" s="38">
        <f aca="true" t="shared" si="9" ref="B32:O32">+B33+B35+B42+B43+B44-B45</f>
        <v>-1738706.8599999999</v>
      </c>
      <c r="C32" s="38">
        <f t="shared" si="9"/>
        <v>-1616613.1</v>
      </c>
      <c r="D32" s="38">
        <f t="shared" si="9"/>
        <v>-1413491.63</v>
      </c>
      <c r="E32" s="38">
        <f t="shared" si="9"/>
        <v>-252441.57</v>
      </c>
      <c r="F32" s="38">
        <f t="shared" si="9"/>
        <v>-1141171.62</v>
      </c>
      <c r="G32" s="38">
        <f t="shared" si="9"/>
        <v>-1793668.17</v>
      </c>
      <c r="H32" s="38">
        <f t="shared" si="9"/>
        <v>-1520199.5999999999</v>
      </c>
      <c r="I32" s="38">
        <f t="shared" si="9"/>
        <v>-811407.04</v>
      </c>
      <c r="J32" s="38">
        <f t="shared" si="9"/>
        <v>-1294925.8900000001</v>
      </c>
      <c r="K32" s="38">
        <f t="shared" si="9"/>
        <v>-1335809.0999999999</v>
      </c>
      <c r="L32" s="38">
        <f t="shared" si="9"/>
        <v>-1132930.77</v>
      </c>
      <c r="M32" s="38">
        <f t="shared" si="9"/>
        <v>-644515.9</v>
      </c>
      <c r="N32" s="38">
        <f t="shared" si="9"/>
        <v>-447866.29000000004</v>
      </c>
      <c r="O32" s="38">
        <f t="shared" si="9"/>
        <v>-15143747.54</v>
      </c>
    </row>
    <row r="33" spans="1:15" ht="18.75" customHeight="1">
      <c r="A33" s="22" t="s">
        <v>53</v>
      </c>
      <c r="B33" s="39">
        <f>+B34</f>
        <v>-1639224.5</v>
      </c>
      <c r="C33" s="39">
        <f aca="true" t="shared" si="10" ref="C33:O33">+C34</f>
        <v>-1560276.5</v>
      </c>
      <c r="D33" s="39">
        <f t="shared" si="10"/>
        <v>-1191994.4</v>
      </c>
      <c r="E33" s="39">
        <f t="shared" si="10"/>
        <v>-207436.3</v>
      </c>
      <c r="F33" s="39">
        <f t="shared" si="10"/>
        <v>-1004931.5</v>
      </c>
      <c r="G33" s="39">
        <f t="shared" si="10"/>
        <v>-1715592.5</v>
      </c>
      <c r="H33" s="39">
        <f t="shared" si="10"/>
        <v>-1508590.5</v>
      </c>
      <c r="I33" s="39">
        <f t="shared" si="10"/>
        <v>-178136.1</v>
      </c>
      <c r="J33" s="39">
        <f t="shared" si="10"/>
        <v>-1140037.5</v>
      </c>
      <c r="K33" s="39">
        <f t="shared" si="10"/>
        <v>-1225775.2</v>
      </c>
      <c r="L33" s="39">
        <f t="shared" si="10"/>
        <v>-1054605.1</v>
      </c>
      <c r="M33" s="39">
        <f t="shared" si="10"/>
        <v>-612053.4</v>
      </c>
      <c r="N33" s="39">
        <f t="shared" si="10"/>
        <v>-455344.2</v>
      </c>
      <c r="O33" s="39">
        <f t="shared" si="10"/>
        <v>-13493997.699999997</v>
      </c>
    </row>
    <row r="34" spans="1:26" ht="18.75" customHeight="1">
      <c r="A34" s="17" t="s">
        <v>54</v>
      </c>
      <c r="B34" s="25">
        <f>ROUND(-B9*$D$3,2)</f>
        <v>-1639224.5</v>
      </c>
      <c r="C34" s="25">
        <f>ROUND(-C9*$D$3,2)</f>
        <v>-1560276.5</v>
      </c>
      <c r="D34" s="25">
        <f>ROUND(-D9*$D$3,2)</f>
        <v>-1191994.4</v>
      </c>
      <c r="E34" s="25">
        <f>ROUND(-E9*$D$3,2)</f>
        <v>-207436.3</v>
      </c>
      <c r="F34" s="25">
        <f aca="true" t="shared" si="11" ref="F34:N34">ROUND(-F9*$D$3,2)</f>
        <v>-1004931.5</v>
      </c>
      <c r="G34" s="25">
        <f t="shared" si="11"/>
        <v>-1715592.5</v>
      </c>
      <c r="H34" s="25">
        <f t="shared" si="11"/>
        <v>-1508590.5</v>
      </c>
      <c r="I34" s="25">
        <f>ROUND(-I9*$D$3,2)</f>
        <v>-178136.1</v>
      </c>
      <c r="J34" s="25">
        <f>ROUND(-J9*$D$3,2)</f>
        <v>-1140037.5</v>
      </c>
      <c r="K34" s="25">
        <f>ROUND(-K9*$D$3,2)</f>
        <v>-1225775.2</v>
      </c>
      <c r="L34" s="25">
        <f>ROUND(-L9*$D$3,2)</f>
        <v>-1054605.1</v>
      </c>
      <c r="M34" s="25">
        <f t="shared" si="11"/>
        <v>-612053.4</v>
      </c>
      <c r="N34" s="25">
        <f t="shared" si="11"/>
        <v>-455344.2</v>
      </c>
      <c r="O34" s="40">
        <f aca="true" t="shared" si="12" ref="O34:O45">SUM(B34:N34)</f>
        <v>-13493997.699999997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2" t="s">
        <v>55</v>
      </c>
      <c r="B35" s="39">
        <v>-202104.61</v>
      </c>
      <c r="C35" s="39">
        <v>-156638.72999999998</v>
      </c>
      <c r="D35" s="39">
        <v>-243172.26</v>
      </c>
      <c r="E35" s="39">
        <v>-70240.84</v>
      </c>
      <c r="F35" s="39">
        <v>-183259.84</v>
      </c>
      <c r="G35" s="39">
        <v>-168914.42</v>
      </c>
      <c r="H35" s="39">
        <v>-72481.14</v>
      </c>
      <c r="I35" s="39">
        <v>-693316.2100000001</v>
      </c>
      <c r="J35" s="39">
        <v>-154426.37</v>
      </c>
      <c r="K35" s="39">
        <v>-143452.44999999998</v>
      </c>
      <c r="L35" s="39">
        <v>-143336.18</v>
      </c>
      <c r="M35" s="39">
        <v>-53767.770000000004</v>
      </c>
      <c r="N35" s="39">
        <v>-25902.15</v>
      </c>
      <c r="O35" s="39">
        <f t="shared" si="12"/>
        <v>-2311012.9699999997</v>
      </c>
    </row>
    <row r="36" spans="1:26" ht="18.75" customHeight="1">
      <c r="A36" s="17" t="s">
        <v>56</v>
      </c>
      <c r="B36" s="41">
        <v>-202104.61</v>
      </c>
      <c r="C36" s="41">
        <v>-156638.72999999998</v>
      </c>
      <c r="D36" s="41">
        <v>-231672.26</v>
      </c>
      <c r="E36" s="41">
        <v>-70240.84</v>
      </c>
      <c r="F36" s="41">
        <v>-171759.84</v>
      </c>
      <c r="G36" s="41">
        <v>-157414.42</v>
      </c>
      <c r="H36" s="41">
        <v>-72481.14</v>
      </c>
      <c r="I36" s="41">
        <v>-595278.7100000001</v>
      </c>
      <c r="J36" s="41">
        <v>-154426.37</v>
      </c>
      <c r="K36" s="41">
        <v>-143452.44999999998</v>
      </c>
      <c r="L36" s="41">
        <v>-143336.18</v>
      </c>
      <c r="M36" s="41">
        <v>-53767.770000000004</v>
      </c>
      <c r="N36" s="41">
        <v>-25902.15</v>
      </c>
      <c r="O36" s="41">
        <f t="shared" si="12"/>
        <v>-2178475.4699999997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7" t="s">
        <v>57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f t="shared" si="12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7" t="s">
        <v>58</v>
      </c>
      <c r="B38" s="41">
        <v>0</v>
      </c>
      <c r="C38" s="41">
        <v>0</v>
      </c>
      <c r="D38" s="41">
        <v>-11500</v>
      </c>
      <c r="E38" s="41">
        <v>0</v>
      </c>
      <c r="F38" s="41">
        <v>-11500</v>
      </c>
      <c r="G38" s="41">
        <v>-11500</v>
      </c>
      <c r="H38" s="41">
        <v>0</v>
      </c>
      <c r="I38" s="41">
        <v>-98037.5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f t="shared" si="12"/>
        <v>-132537.5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7" t="s">
        <v>59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2">
        <f t="shared" si="12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7" t="s">
        <v>60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f t="shared" si="12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0" t="s">
        <v>61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f t="shared" si="12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2" t="s">
        <v>62</v>
      </c>
      <c r="B42" s="43">
        <v>102622.25</v>
      </c>
      <c r="C42" s="43">
        <v>100302.13</v>
      </c>
      <c r="D42" s="43">
        <v>21675.03</v>
      </c>
      <c r="E42" s="43">
        <v>25235.57</v>
      </c>
      <c r="F42" s="43">
        <v>47019.72</v>
      </c>
      <c r="G42" s="43">
        <v>90838.75</v>
      </c>
      <c r="H42" s="43">
        <v>60872.04</v>
      </c>
      <c r="I42" s="43">
        <v>0</v>
      </c>
      <c r="J42" s="43">
        <v>-462.02</v>
      </c>
      <c r="K42" s="43">
        <v>33418.55</v>
      </c>
      <c r="L42" s="43">
        <v>65010.51</v>
      </c>
      <c r="M42" s="43">
        <v>21305.27</v>
      </c>
      <c r="N42" s="43">
        <v>33380.06</v>
      </c>
      <c r="O42" s="41">
        <f t="shared" si="12"/>
        <v>601217.8599999999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2" t="s">
        <v>63</v>
      </c>
      <c r="B43" s="43">
        <v>0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1">
        <f t="shared" si="12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44" t="s">
        <v>64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25">
        <f t="shared" si="12"/>
        <v>0</v>
      </c>
    </row>
    <row r="45" spans="1:15" ht="18.75" customHeight="1">
      <c r="A45" s="44" t="s">
        <v>65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-60045.27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25">
        <f t="shared" si="12"/>
        <v>-60045.27</v>
      </c>
    </row>
    <row r="46" spans="1:26" ht="15.75">
      <c r="A46" s="24" t="s">
        <v>66</v>
      </c>
      <c r="B46" s="45">
        <f aca="true" t="shared" si="13" ref="B46:N46">+B28+B32</f>
        <v>17838934.9756</v>
      </c>
      <c r="C46" s="45">
        <f t="shared" si="13"/>
        <v>13116782.9806</v>
      </c>
      <c r="D46" s="45">
        <f t="shared" si="13"/>
        <v>12303578.744399998</v>
      </c>
      <c r="E46" s="45">
        <f t="shared" si="13"/>
        <v>3476942.2725</v>
      </c>
      <c r="F46" s="45">
        <f t="shared" si="13"/>
        <v>12840202.324000001</v>
      </c>
      <c r="G46" s="45">
        <f t="shared" si="13"/>
        <v>15122616.744100003</v>
      </c>
      <c r="H46" s="45">
        <f t="shared" si="13"/>
        <v>12055633.4328</v>
      </c>
      <c r="I46" s="45">
        <f t="shared" si="13"/>
        <v>931994.7382999996</v>
      </c>
      <c r="J46" s="45">
        <f t="shared" si="13"/>
        <v>16304314.147199996</v>
      </c>
      <c r="K46" s="45">
        <f t="shared" si="13"/>
        <v>12349343.385000005</v>
      </c>
      <c r="L46" s="45">
        <f t="shared" si="13"/>
        <v>15218791.366999999</v>
      </c>
      <c r="M46" s="45">
        <f t="shared" si="13"/>
        <v>7516536.5775</v>
      </c>
      <c r="N46" s="45">
        <f t="shared" si="13"/>
        <v>4104722.825200001</v>
      </c>
      <c r="O46" s="45">
        <f>SUM(B46:N46)</f>
        <v>143180394.51419997</v>
      </c>
      <c r="P46" s="46"/>
      <c r="Q46" s="47"/>
      <c r="T46"/>
      <c r="U46"/>
      <c r="V46"/>
      <c r="W46"/>
      <c r="X46"/>
      <c r="Y46"/>
      <c r="Z46"/>
    </row>
    <row r="47" spans="1:19" ht="15" customHeight="1">
      <c r="A47" s="48"/>
      <c r="B47" s="49"/>
      <c r="C47" s="50"/>
      <c r="D47" s="50"/>
      <c r="E47" s="50"/>
      <c r="F47" s="50"/>
      <c r="G47" s="50"/>
      <c r="H47" s="50"/>
      <c r="I47" s="49"/>
      <c r="J47" s="50"/>
      <c r="K47" s="50"/>
      <c r="L47" s="50"/>
      <c r="M47" s="50"/>
      <c r="N47" s="50"/>
      <c r="O47" s="51"/>
      <c r="P47" s="47"/>
      <c r="Q47" s="52"/>
      <c r="R47" s="46"/>
      <c r="S47"/>
    </row>
    <row r="48" spans="1:17" ht="1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5"/>
      <c r="Q48" s="33"/>
    </row>
    <row r="49" spans="1:17" ht="18.75" customHeight="1">
      <c r="A49" s="24" t="s">
        <v>67</v>
      </c>
      <c r="B49" s="56">
        <f>SUM(B50:B63)</f>
        <v>17838934.97</v>
      </c>
      <c r="C49" s="56">
        <f aca="true" t="shared" si="14" ref="C49:N49">SUM(C50:C63)</f>
        <v>13116783</v>
      </c>
      <c r="D49" s="56">
        <f t="shared" si="14"/>
        <v>12303578.749999998</v>
      </c>
      <c r="E49" s="56">
        <f t="shared" si="14"/>
        <v>3476942.2699999996</v>
      </c>
      <c r="F49" s="56">
        <f t="shared" si="14"/>
        <v>12840202.33</v>
      </c>
      <c r="G49" s="56">
        <f t="shared" si="14"/>
        <v>15122616.74</v>
      </c>
      <c r="H49" s="56">
        <f t="shared" si="14"/>
        <v>12055633.44</v>
      </c>
      <c r="I49" s="56">
        <f t="shared" si="14"/>
        <v>931994.7300000002</v>
      </c>
      <c r="J49" s="56">
        <f t="shared" si="14"/>
        <v>16304314.14</v>
      </c>
      <c r="K49" s="56">
        <f t="shared" si="14"/>
        <v>12349343.379999999</v>
      </c>
      <c r="L49" s="56">
        <f t="shared" si="14"/>
        <v>15218791.4</v>
      </c>
      <c r="M49" s="56">
        <f t="shared" si="14"/>
        <v>7516536.569999999</v>
      </c>
      <c r="N49" s="56">
        <f t="shared" si="14"/>
        <v>4104722.8100000005</v>
      </c>
      <c r="O49" s="45">
        <f>SUM(O50:O63)</f>
        <v>143180394.53</v>
      </c>
      <c r="Q49" s="33"/>
    </row>
    <row r="50" spans="1:18" ht="18.75" customHeight="1">
      <c r="A50" s="22" t="s">
        <v>68</v>
      </c>
      <c r="B50" s="56">
        <v>3429439.4299999997</v>
      </c>
      <c r="C50" s="56">
        <v>3647044.95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45">
        <f>SUM(B50:N50)</f>
        <v>7076484.38</v>
      </c>
      <c r="P50"/>
      <c r="Q50" s="33"/>
      <c r="R50" s="46"/>
    </row>
    <row r="51" spans="1:16" ht="18.75" customHeight="1">
      <c r="A51" s="22" t="s">
        <v>69</v>
      </c>
      <c r="B51" s="56">
        <v>14409495.54</v>
      </c>
      <c r="C51" s="56">
        <v>9469738.049999999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45">
        <f aca="true" t="shared" si="15" ref="O51:O62">SUM(B51:N51)</f>
        <v>23879233.589999996</v>
      </c>
      <c r="P51"/>
    </row>
    <row r="52" spans="1:17" ht="18.75" customHeight="1">
      <c r="A52" s="22" t="s">
        <v>70</v>
      </c>
      <c r="B52" s="57">
        <v>0</v>
      </c>
      <c r="C52" s="57">
        <v>0</v>
      </c>
      <c r="D52" s="39">
        <v>12303578.749999998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39">
        <f t="shared" si="15"/>
        <v>12303578.749999998</v>
      </c>
      <c r="Q52"/>
    </row>
    <row r="53" spans="1:18" ht="18.75" customHeight="1">
      <c r="A53" s="22" t="s">
        <v>71</v>
      </c>
      <c r="B53" s="57">
        <v>0</v>
      </c>
      <c r="C53" s="57">
        <v>0</v>
      </c>
      <c r="D53" s="57">
        <v>0</v>
      </c>
      <c r="E53" s="39">
        <v>3476942.2699999996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45">
        <f t="shared" si="15"/>
        <v>3476942.2699999996</v>
      </c>
      <c r="R53"/>
    </row>
    <row r="54" spans="1:19" ht="18.75" customHeight="1">
      <c r="A54" s="22" t="s">
        <v>72</v>
      </c>
      <c r="B54" s="57">
        <v>0</v>
      </c>
      <c r="C54" s="57">
        <v>0</v>
      </c>
      <c r="D54" s="57">
        <v>0</v>
      </c>
      <c r="E54" s="57">
        <v>0</v>
      </c>
      <c r="F54" s="39">
        <v>12840202.33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39">
        <f t="shared" si="15"/>
        <v>12840202.33</v>
      </c>
      <c r="S54"/>
    </row>
    <row r="55" spans="1:20" ht="18.75" customHeight="1">
      <c r="A55" s="22" t="s">
        <v>73</v>
      </c>
      <c r="B55" s="57">
        <v>0</v>
      </c>
      <c r="C55" s="57">
        <v>0</v>
      </c>
      <c r="D55" s="57">
        <v>0</v>
      </c>
      <c r="E55" s="57">
        <v>0</v>
      </c>
      <c r="F55" s="57">
        <v>0</v>
      </c>
      <c r="G55" s="56">
        <v>15122616.74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45">
        <f t="shared" si="15"/>
        <v>15122616.74</v>
      </c>
      <c r="T55"/>
    </row>
    <row r="56" spans="1:21" ht="18.75" customHeight="1">
      <c r="A56" s="22" t="s">
        <v>74</v>
      </c>
      <c r="B56" s="57">
        <v>0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6">
        <v>12055633.44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45">
        <f t="shared" si="15"/>
        <v>12055633.44</v>
      </c>
      <c r="U56"/>
    </row>
    <row r="57" spans="1:21" ht="18.75" customHeight="1">
      <c r="A57" s="22" t="s">
        <v>75</v>
      </c>
      <c r="B57" s="57">
        <v>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6">
        <v>931994.7300000002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45">
        <f t="shared" si="15"/>
        <v>931994.7300000002</v>
      </c>
      <c r="U57"/>
    </row>
    <row r="58" spans="1:22" ht="18.75" customHeight="1">
      <c r="A58" s="22" t="s">
        <v>76</v>
      </c>
      <c r="B58" s="57">
        <v>0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39">
        <v>16304314.14</v>
      </c>
      <c r="K58" s="57">
        <v>0</v>
      </c>
      <c r="L58" s="57">
        <v>0</v>
      </c>
      <c r="M58" s="57">
        <v>0</v>
      </c>
      <c r="N58" s="57">
        <v>0</v>
      </c>
      <c r="O58" s="39">
        <f t="shared" si="15"/>
        <v>16304314.14</v>
      </c>
      <c r="V58"/>
    </row>
    <row r="59" spans="1:23" ht="18.75" customHeight="1">
      <c r="A59" s="22" t="s">
        <v>77</v>
      </c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39">
        <v>12349343.379999999</v>
      </c>
      <c r="L59" s="57">
        <v>0</v>
      </c>
      <c r="M59" s="57">
        <v>0</v>
      </c>
      <c r="N59" s="57">
        <v>0</v>
      </c>
      <c r="O59" s="45">
        <f t="shared" si="15"/>
        <v>12349343.379999999</v>
      </c>
      <c r="W59"/>
    </row>
    <row r="60" spans="1:24" ht="18.75" customHeight="1">
      <c r="A60" s="22" t="s">
        <v>78</v>
      </c>
      <c r="B60" s="57">
        <v>0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39">
        <v>15218791.4</v>
      </c>
      <c r="M60" s="57">
        <v>0</v>
      </c>
      <c r="N60" s="57">
        <v>0</v>
      </c>
      <c r="O60" s="39">
        <f t="shared" si="15"/>
        <v>15218791.4</v>
      </c>
      <c r="X60"/>
    </row>
    <row r="61" spans="1:25" ht="18.75" customHeight="1">
      <c r="A61" s="22" t="s">
        <v>79</v>
      </c>
      <c r="B61" s="57">
        <v>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39">
        <v>7516536.569999999</v>
      </c>
      <c r="N61" s="57">
        <v>0</v>
      </c>
      <c r="O61" s="45">
        <f t="shared" si="15"/>
        <v>7516536.569999999</v>
      </c>
      <c r="Y61"/>
    </row>
    <row r="62" spans="1:26" ht="18.75" customHeight="1">
      <c r="A62" s="22" t="s">
        <v>80</v>
      </c>
      <c r="B62" s="57">
        <v>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39">
        <v>4104722.8100000005</v>
      </c>
      <c r="O62" s="39">
        <f t="shared" si="15"/>
        <v>4104722.8100000005</v>
      </c>
      <c r="P62"/>
      <c r="Z62"/>
    </row>
    <row r="63" spans="1:26" ht="18.75" customHeight="1">
      <c r="A63" s="4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59"/>
      <c r="B64" s="60">
        <v>0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/>
      <c r="N64" s="60"/>
      <c r="O64" s="60"/>
    </row>
    <row r="65" spans="1:15" ht="15" customHeight="1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3"/>
    </row>
    <row r="66" spans="1:15" ht="18.75" customHeight="1">
      <c r="A66" s="24" t="s">
        <v>81</v>
      </c>
      <c r="B66" s="57">
        <v>0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45"/>
    </row>
    <row r="67" spans="1:16" ht="18.75" customHeight="1">
      <c r="A67" s="22" t="s">
        <v>82</v>
      </c>
      <c r="B67" s="64">
        <v>2.4543217830735538</v>
      </c>
      <c r="C67" s="64">
        <v>2.612879972800545</v>
      </c>
      <c r="D67" s="64">
        <v>0</v>
      </c>
      <c r="E67" s="64">
        <v>0</v>
      </c>
      <c r="F67" s="57">
        <v>0</v>
      </c>
      <c r="G67" s="57">
        <v>0</v>
      </c>
      <c r="H67" s="64">
        <v>0</v>
      </c>
      <c r="I67" s="64">
        <v>0</v>
      </c>
      <c r="J67" s="64">
        <v>0</v>
      </c>
      <c r="K67" s="64">
        <v>0</v>
      </c>
      <c r="L67" s="57">
        <v>0</v>
      </c>
      <c r="M67" s="64">
        <v>0</v>
      </c>
      <c r="N67" s="64">
        <v>0</v>
      </c>
      <c r="O67" s="45"/>
      <c r="P67"/>
    </row>
    <row r="68" spans="1:16" ht="18.75" customHeight="1">
      <c r="A68" s="22" t="s">
        <v>83</v>
      </c>
      <c r="B68" s="64">
        <v>2.1304900004724323</v>
      </c>
      <c r="C68" s="64">
        <v>2.1951000014665736</v>
      </c>
      <c r="D68" s="64">
        <v>0</v>
      </c>
      <c r="E68" s="64">
        <v>0</v>
      </c>
      <c r="F68" s="57">
        <v>0</v>
      </c>
      <c r="G68" s="57">
        <v>0</v>
      </c>
      <c r="H68" s="64">
        <v>0</v>
      </c>
      <c r="I68" s="64">
        <v>0</v>
      </c>
      <c r="J68" s="64">
        <v>0</v>
      </c>
      <c r="K68" s="64">
        <v>0</v>
      </c>
      <c r="L68" s="57">
        <v>0</v>
      </c>
      <c r="M68" s="64">
        <v>0</v>
      </c>
      <c r="N68" s="64">
        <v>0</v>
      </c>
      <c r="O68" s="45"/>
      <c r="P68"/>
    </row>
    <row r="69" spans="1:17" ht="18.75" customHeight="1">
      <c r="A69" s="22" t="s">
        <v>84</v>
      </c>
      <c r="B69" s="64">
        <v>0</v>
      </c>
      <c r="C69" s="64">
        <v>0</v>
      </c>
      <c r="D69" s="65">
        <f>(D$29/D$7)</f>
        <v>1.9606999999999999</v>
      </c>
      <c r="E69" s="64">
        <v>0</v>
      </c>
      <c r="F69" s="57">
        <v>0</v>
      </c>
      <c r="G69" s="57">
        <v>0</v>
      </c>
      <c r="H69" s="64">
        <v>0</v>
      </c>
      <c r="I69" s="64">
        <v>0</v>
      </c>
      <c r="J69" s="64">
        <v>0</v>
      </c>
      <c r="K69" s="64">
        <v>0</v>
      </c>
      <c r="L69" s="57">
        <v>0</v>
      </c>
      <c r="M69" s="64">
        <v>0</v>
      </c>
      <c r="N69" s="64">
        <v>0</v>
      </c>
      <c r="O69" s="39"/>
      <c r="Q69"/>
    </row>
    <row r="70" spans="1:18" ht="18.75" customHeight="1">
      <c r="A70" s="22" t="s">
        <v>85</v>
      </c>
      <c r="B70" s="64">
        <v>0</v>
      </c>
      <c r="C70" s="64">
        <v>0</v>
      </c>
      <c r="D70" s="64">
        <v>0</v>
      </c>
      <c r="E70" s="65">
        <f>(E$29/E$7)</f>
        <v>2.9593</v>
      </c>
      <c r="F70" s="57">
        <v>0</v>
      </c>
      <c r="G70" s="57">
        <v>0</v>
      </c>
      <c r="H70" s="64">
        <v>0</v>
      </c>
      <c r="I70" s="64">
        <v>0</v>
      </c>
      <c r="J70" s="64">
        <v>0</v>
      </c>
      <c r="K70" s="64">
        <v>0</v>
      </c>
      <c r="L70" s="57">
        <v>0</v>
      </c>
      <c r="M70" s="64">
        <v>0</v>
      </c>
      <c r="N70" s="64">
        <v>0</v>
      </c>
      <c r="O70" s="45"/>
      <c r="R70"/>
    </row>
    <row r="71" spans="1:19" ht="18.75" customHeight="1">
      <c r="A71" s="22" t="s">
        <v>86</v>
      </c>
      <c r="B71" s="64">
        <v>0</v>
      </c>
      <c r="C71" s="64">
        <v>0</v>
      </c>
      <c r="D71" s="64">
        <v>0</v>
      </c>
      <c r="E71" s="64">
        <v>0</v>
      </c>
      <c r="F71" s="64">
        <f>(F$29/F$7)</f>
        <v>2.2515</v>
      </c>
      <c r="G71" s="57">
        <v>0</v>
      </c>
      <c r="H71" s="64">
        <v>0</v>
      </c>
      <c r="I71" s="64">
        <v>0</v>
      </c>
      <c r="J71" s="64">
        <v>0</v>
      </c>
      <c r="K71" s="64">
        <v>0</v>
      </c>
      <c r="L71" s="57">
        <v>0</v>
      </c>
      <c r="M71" s="64">
        <v>0</v>
      </c>
      <c r="N71" s="64">
        <v>0</v>
      </c>
      <c r="O71" s="39"/>
      <c r="S71"/>
    </row>
    <row r="72" spans="1:20" ht="18.75" customHeight="1">
      <c r="A72" s="22" t="s">
        <v>87</v>
      </c>
      <c r="B72" s="64">
        <v>0</v>
      </c>
      <c r="C72" s="64">
        <v>0</v>
      </c>
      <c r="D72" s="64">
        <v>0</v>
      </c>
      <c r="E72" s="64">
        <v>0</v>
      </c>
      <c r="F72" s="57">
        <v>0</v>
      </c>
      <c r="G72" s="64">
        <f>(G$29/G$7)</f>
        <v>1.8563000000000003</v>
      </c>
      <c r="H72" s="64">
        <v>0</v>
      </c>
      <c r="I72" s="64">
        <v>0</v>
      </c>
      <c r="J72" s="64">
        <v>0</v>
      </c>
      <c r="K72" s="64">
        <v>0</v>
      </c>
      <c r="L72" s="57">
        <v>0</v>
      </c>
      <c r="M72" s="64">
        <v>0</v>
      </c>
      <c r="N72" s="64">
        <v>0</v>
      </c>
      <c r="O72" s="45"/>
      <c r="T72"/>
    </row>
    <row r="73" spans="1:21" ht="18.75" customHeight="1">
      <c r="A73" s="22" t="s">
        <v>88</v>
      </c>
      <c r="B73" s="64">
        <v>0</v>
      </c>
      <c r="C73" s="64">
        <v>0</v>
      </c>
      <c r="D73" s="64">
        <v>0</v>
      </c>
      <c r="E73" s="64">
        <v>0</v>
      </c>
      <c r="F73" s="57">
        <v>0</v>
      </c>
      <c r="G73" s="57">
        <v>0</v>
      </c>
      <c r="H73" s="64">
        <f>(H$29/H$7)</f>
        <v>2.1676</v>
      </c>
      <c r="I73" s="64">
        <v>0</v>
      </c>
      <c r="J73" s="64">
        <v>0</v>
      </c>
      <c r="K73" s="64">
        <v>0</v>
      </c>
      <c r="L73" s="57">
        <v>0</v>
      </c>
      <c r="M73" s="64">
        <v>0</v>
      </c>
      <c r="N73" s="64">
        <v>0</v>
      </c>
      <c r="O73" s="45"/>
      <c r="U73"/>
    </row>
    <row r="74" spans="1:21" ht="18.75" customHeight="1">
      <c r="A74" s="22" t="s">
        <v>89</v>
      </c>
      <c r="B74" s="64">
        <v>0</v>
      </c>
      <c r="C74" s="64">
        <v>0</v>
      </c>
      <c r="D74" s="64">
        <v>0</v>
      </c>
      <c r="E74" s="64">
        <v>0</v>
      </c>
      <c r="F74" s="57">
        <v>0</v>
      </c>
      <c r="G74" s="57">
        <v>0</v>
      </c>
      <c r="H74" s="64">
        <v>0</v>
      </c>
      <c r="I74" s="64">
        <f>(I$29/I$7)</f>
        <v>2.3750999999999993</v>
      </c>
      <c r="J74" s="64">
        <v>0</v>
      </c>
      <c r="K74" s="64">
        <v>0</v>
      </c>
      <c r="L74" s="57">
        <v>0</v>
      </c>
      <c r="M74" s="64">
        <v>0</v>
      </c>
      <c r="N74" s="64">
        <v>0</v>
      </c>
      <c r="O74" s="45"/>
      <c r="U74"/>
    </row>
    <row r="75" spans="1:22" ht="18.75" customHeight="1">
      <c r="A75" s="22" t="s">
        <v>90</v>
      </c>
      <c r="B75" s="64">
        <v>0</v>
      </c>
      <c r="C75" s="64">
        <v>0</v>
      </c>
      <c r="D75" s="64">
        <v>0</v>
      </c>
      <c r="E75" s="64">
        <v>0</v>
      </c>
      <c r="F75" s="57">
        <v>0</v>
      </c>
      <c r="G75" s="57">
        <v>0</v>
      </c>
      <c r="H75" s="64">
        <v>0</v>
      </c>
      <c r="I75" s="64">
        <v>0</v>
      </c>
      <c r="J75" s="64">
        <f>(J$29/J$7)</f>
        <v>2.1733999999999996</v>
      </c>
      <c r="K75" s="64">
        <v>0</v>
      </c>
      <c r="L75" s="57">
        <v>0</v>
      </c>
      <c r="M75" s="64">
        <v>0</v>
      </c>
      <c r="N75" s="64">
        <v>0</v>
      </c>
      <c r="O75" s="39"/>
      <c r="V75"/>
    </row>
    <row r="76" spans="1:23" ht="18.75" customHeight="1">
      <c r="A76" s="22" t="s">
        <v>91</v>
      </c>
      <c r="B76" s="64">
        <v>0</v>
      </c>
      <c r="C76" s="64">
        <v>0</v>
      </c>
      <c r="D76" s="64">
        <v>0</v>
      </c>
      <c r="E76" s="64">
        <v>0</v>
      </c>
      <c r="F76" s="57">
        <v>0</v>
      </c>
      <c r="G76" s="57">
        <v>0</v>
      </c>
      <c r="H76" s="64">
        <v>0</v>
      </c>
      <c r="I76" s="64">
        <v>0</v>
      </c>
      <c r="J76" s="64">
        <v>0</v>
      </c>
      <c r="K76" s="64">
        <f>(K$29/K$7)</f>
        <v>2.484600000000001</v>
      </c>
      <c r="L76" s="57">
        <v>0</v>
      </c>
      <c r="M76" s="64">
        <v>0</v>
      </c>
      <c r="N76" s="64">
        <v>0</v>
      </c>
      <c r="O76" s="45"/>
      <c r="W76"/>
    </row>
    <row r="77" spans="1:24" ht="18.75" customHeight="1">
      <c r="A77" s="22" t="s">
        <v>92</v>
      </c>
      <c r="B77" s="64">
        <v>0</v>
      </c>
      <c r="C77" s="64">
        <v>0</v>
      </c>
      <c r="D77" s="64">
        <v>0</v>
      </c>
      <c r="E77" s="64">
        <v>0</v>
      </c>
      <c r="F77" s="57">
        <v>0</v>
      </c>
      <c r="G77" s="57">
        <v>0</v>
      </c>
      <c r="H77" s="64">
        <v>0</v>
      </c>
      <c r="I77" s="64">
        <v>0</v>
      </c>
      <c r="J77" s="64">
        <v>0</v>
      </c>
      <c r="K77" s="64">
        <v>0</v>
      </c>
      <c r="L77" s="64">
        <f>(L$29/L$7)</f>
        <v>2.4314</v>
      </c>
      <c r="M77" s="64">
        <v>0</v>
      </c>
      <c r="N77" s="64">
        <v>0</v>
      </c>
      <c r="O77" s="39"/>
      <c r="X77"/>
    </row>
    <row r="78" spans="1:25" ht="18.75" customHeight="1">
      <c r="A78" s="22" t="s">
        <v>93</v>
      </c>
      <c r="B78" s="64">
        <v>0</v>
      </c>
      <c r="C78" s="64">
        <v>0</v>
      </c>
      <c r="D78" s="64">
        <v>0</v>
      </c>
      <c r="E78" s="64">
        <v>0</v>
      </c>
      <c r="F78" s="57">
        <v>0</v>
      </c>
      <c r="G78" s="57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f>(M$29/M$7)</f>
        <v>3.0665</v>
      </c>
      <c r="N78" s="64">
        <v>0</v>
      </c>
      <c r="O78" s="66"/>
      <c r="Y78"/>
    </row>
    <row r="79" spans="1:26" ht="18.75" customHeight="1">
      <c r="A79" s="48" t="s">
        <v>94</v>
      </c>
      <c r="B79" s="67">
        <v>0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8">
        <f>(N$29/N$7)</f>
        <v>2.6231000000000004</v>
      </c>
      <c r="O79" s="69"/>
      <c r="P79"/>
      <c r="Z79"/>
    </row>
    <row r="80" spans="1:12" ht="21" customHeight="1">
      <c r="A80" s="70" t="s">
        <v>95</v>
      </c>
      <c r="B80" s="71"/>
      <c r="C80"/>
      <c r="D80"/>
      <c r="E80"/>
      <c r="F80"/>
      <c r="G80"/>
      <c r="H80" s="72"/>
      <c r="I80" s="72"/>
      <c r="J80"/>
      <c r="K80"/>
      <c r="L80"/>
    </row>
    <row r="81" spans="1:12" ht="21" customHeight="1">
      <c r="A81" s="70" t="s">
        <v>96</v>
      </c>
      <c r="B81" s="71"/>
      <c r="C81"/>
      <c r="D81"/>
      <c r="E81"/>
      <c r="F81"/>
      <c r="G81"/>
      <c r="H81" s="72"/>
      <c r="I81" s="72"/>
      <c r="J81"/>
      <c r="K81"/>
      <c r="L81"/>
    </row>
    <row r="82" spans="1:14" ht="15.75">
      <c r="A82" s="73" t="s">
        <v>97</v>
      </c>
      <c r="B82" s="73">
        <v>0</v>
      </c>
      <c r="C82" s="73">
        <v>0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/>
      <c r="N82" s="73"/>
    </row>
    <row r="83" spans="2:12" ht="14.25">
      <c r="B83" s="71"/>
      <c r="C83"/>
      <c r="D83"/>
      <c r="E83"/>
      <c r="F83"/>
      <c r="G83"/>
      <c r="H83" s="72"/>
      <c r="I83" s="72"/>
      <c r="J83"/>
      <c r="K83"/>
      <c r="L83"/>
    </row>
    <row r="84" spans="2:12" ht="14.25">
      <c r="B84" s="71"/>
      <c r="C84"/>
      <c r="D84"/>
      <c r="E84"/>
      <c r="F84"/>
      <c r="G84"/>
      <c r="H84"/>
      <c r="I84"/>
      <c r="J84"/>
      <c r="K84"/>
      <c r="L84"/>
    </row>
    <row r="85" spans="2:12" ht="14.25">
      <c r="B85"/>
      <c r="C85" s="76"/>
      <c r="D85" s="76"/>
      <c r="E85" s="76"/>
      <c r="F85" s="76"/>
      <c r="G85" s="76"/>
      <c r="H85" s="74"/>
      <c r="I85" s="74"/>
      <c r="J85" s="75"/>
      <c r="K85" s="75"/>
      <c r="L85" s="75"/>
    </row>
    <row r="86" spans="2:12" ht="14.25">
      <c r="B86"/>
      <c r="C86" s="78"/>
      <c r="D86" s="78"/>
      <c r="E86" s="78"/>
      <c r="F86" s="78"/>
      <c r="G86" s="76"/>
      <c r="H86"/>
      <c r="I86"/>
      <c r="J86"/>
      <c r="K86"/>
      <c r="L86"/>
    </row>
    <row r="87" spans="2:12" ht="14.25">
      <c r="B87"/>
      <c r="C87" s="77"/>
      <c r="D87" s="77"/>
      <c r="E87" s="77"/>
      <c r="F87" s="77"/>
      <c r="G87" s="76"/>
      <c r="H87"/>
      <c r="I87"/>
      <c r="J87"/>
      <c r="K87"/>
      <c r="L87"/>
    </row>
    <row r="88" spans="2:12" ht="14.25">
      <c r="B88"/>
      <c r="C88" s="76"/>
      <c r="D88" s="76"/>
      <c r="E88" s="76"/>
      <c r="F88" s="76"/>
      <c r="G88" s="76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spans="2:12" ht="14.25">
      <c r="B91"/>
      <c r="C91"/>
      <c r="D91"/>
      <c r="E91"/>
      <c r="F91"/>
      <c r="G91"/>
      <c r="H91"/>
      <c r="I91"/>
      <c r="J91"/>
      <c r="K91"/>
      <c r="L91"/>
    </row>
    <row r="92" ht="14.25">
      <c r="K92"/>
    </row>
    <row r="93" ht="14.25">
      <c r="L93"/>
    </row>
    <row r="94" ht="14.25">
      <c r="M94"/>
    </row>
    <row r="95" ht="14.25">
      <c r="N95"/>
    </row>
  </sheetData>
  <sheetProtection/>
  <mergeCells count="7">
    <mergeCell ref="A82:N82"/>
    <mergeCell ref="A1:O1"/>
    <mergeCell ref="A2:O2"/>
    <mergeCell ref="A4:A6"/>
    <mergeCell ref="B4:N4"/>
    <mergeCell ref="O4:O6"/>
    <mergeCell ref="A64:O64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2"/>
  <dimension ref="A1:AC97"/>
  <sheetViews>
    <sheetView showGridLines="0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2" customWidth="1"/>
    <col min="2" max="2" width="16.00390625" style="2" customWidth="1"/>
    <col min="3" max="3" width="16.875" style="2" customWidth="1"/>
    <col min="4" max="4" width="16.00390625" style="2" customWidth="1"/>
    <col min="5" max="6" width="16.50390625" style="2" customWidth="1"/>
    <col min="7" max="7" width="16.25390625" style="2" customWidth="1"/>
    <col min="8" max="9" width="16.625" style="2" customWidth="1"/>
    <col min="10" max="11" width="17.00390625" style="2" customWidth="1"/>
    <col min="12" max="12" width="17.50390625" style="2" customWidth="1"/>
    <col min="13" max="13" width="15.875" style="2" customWidth="1"/>
    <col min="14" max="14" width="16.875" style="2" customWidth="1"/>
    <col min="15" max="15" width="17.375" style="2" customWidth="1"/>
    <col min="16" max="16" width="17.625" style="2" bestFit="1" customWidth="1"/>
    <col min="17" max="17" width="16.25390625" style="2" customWidth="1"/>
    <col min="18" max="18" width="20.125" style="2" bestFit="1" customWidth="1"/>
    <col min="19" max="19" width="9.375" style="2" bestFit="1" customWidth="1"/>
    <col min="20" max="20" width="17.50390625" style="2" customWidth="1"/>
    <col min="21" max="21" width="11.50390625" style="2" bestFit="1" customWidth="1"/>
    <col min="22" max="16384" width="9.00390625" style="2" customWidth="1"/>
  </cols>
  <sheetData>
    <row r="1" spans="1:18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">
      <c r="A2" s="3" t="s">
        <v>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3.25" customHeight="1">
      <c r="A3" s="4"/>
      <c r="B3" s="5"/>
      <c r="C3" s="5"/>
      <c r="D3" s="5"/>
      <c r="E3" s="4" t="s">
        <v>2</v>
      </c>
      <c r="F3" s="6">
        <v>4.3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4"/>
    </row>
    <row r="4" spans="1:18" ht="18.75" customHeight="1">
      <c r="A4" s="8" t="s">
        <v>3</v>
      </c>
      <c r="B4" s="79" t="s">
        <v>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1"/>
      <c r="R4" s="9" t="s">
        <v>5</v>
      </c>
    </row>
    <row r="5" spans="1:18" ht="42" customHeight="1">
      <c r="A5" s="8"/>
      <c r="B5" s="10" t="s">
        <v>99</v>
      </c>
      <c r="C5" s="10" t="s">
        <v>100</v>
      </c>
      <c r="D5" s="10" t="s">
        <v>99</v>
      </c>
      <c r="E5" s="10" t="s">
        <v>100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7</v>
      </c>
      <c r="K5" s="10" t="s">
        <v>11</v>
      </c>
      <c r="L5" s="10" t="s">
        <v>14</v>
      </c>
      <c r="M5" s="10" t="s">
        <v>13</v>
      </c>
      <c r="N5" s="10" t="s">
        <v>13</v>
      </c>
      <c r="O5" s="10" t="s">
        <v>15</v>
      </c>
      <c r="P5" s="10" t="s">
        <v>16</v>
      </c>
      <c r="Q5" s="10" t="s">
        <v>12</v>
      </c>
      <c r="R5" s="8"/>
    </row>
    <row r="6" spans="1:18" ht="20.25" customHeight="1">
      <c r="A6" s="8"/>
      <c r="B6" s="11" t="s">
        <v>101</v>
      </c>
      <c r="C6" s="11" t="s">
        <v>101</v>
      </c>
      <c r="D6" s="11" t="s">
        <v>102</v>
      </c>
      <c r="E6" s="11" t="s">
        <v>102</v>
      </c>
      <c r="F6" s="11" t="s">
        <v>103</v>
      </c>
      <c r="G6" s="11" t="s">
        <v>104</v>
      </c>
      <c r="H6" s="11" t="s">
        <v>105</v>
      </c>
      <c r="I6" s="11" t="s">
        <v>106</v>
      </c>
      <c r="J6" s="12" t="s">
        <v>107</v>
      </c>
      <c r="K6" s="12" t="s">
        <v>108</v>
      </c>
      <c r="L6" s="11" t="s">
        <v>109</v>
      </c>
      <c r="M6" s="11" t="s">
        <v>110</v>
      </c>
      <c r="N6" s="11" t="s">
        <v>111</v>
      </c>
      <c r="O6" s="11" t="s">
        <v>112</v>
      </c>
      <c r="P6" s="11" t="s">
        <v>113</v>
      </c>
      <c r="Q6" s="12" t="s">
        <v>24</v>
      </c>
      <c r="R6" s="8"/>
    </row>
    <row r="7" spans="1:29" ht="18.75" customHeight="1">
      <c r="A7" s="13" t="s">
        <v>30</v>
      </c>
      <c r="B7" s="14">
        <f aca="true" t="shared" si="0" ref="B7:Q7">B8+B18+B22</f>
        <v>2374475</v>
      </c>
      <c r="C7" s="14">
        <f>C8+C18+C22</f>
        <v>479253</v>
      </c>
      <c r="D7" s="14">
        <f>D8+D18+D22</f>
        <v>1553085</v>
      </c>
      <c r="E7" s="14">
        <f t="shared" si="0"/>
        <v>482945</v>
      </c>
      <c r="F7" s="14">
        <f t="shared" si="0"/>
        <v>2113798</v>
      </c>
      <c r="G7" s="14">
        <f t="shared" si="0"/>
        <v>407296</v>
      </c>
      <c r="H7" s="14">
        <f t="shared" si="0"/>
        <v>1933218</v>
      </c>
      <c r="I7" s="14">
        <f t="shared" si="0"/>
        <v>2938789</v>
      </c>
      <c r="J7" s="14">
        <f t="shared" si="0"/>
        <v>290999</v>
      </c>
      <c r="K7" s="14">
        <f t="shared" si="0"/>
        <v>1867828</v>
      </c>
      <c r="L7" s="14">
        <f t="shared" si="0"/>
        <v>1719275</v>
      </c>
      <c r="M7" s="14">
        <f t="shared" si="0"/>
        <v>2532939</v>
      </c>
      <c r="N7" s="14">
        <f t="shared" si="0"/>
        <v>2116462</v>
      </c>
      <c r="O7" s="14">
        <f t="shared" si="0"/>
        <v>849126</v>
      </c>
      <c r="P7" s="14">
        <f t="shared" si="0"/>
        <v>536881</v>
      </c>
      <c r="Q7" s="14">
        <f t="shared" si="0"/>
        <v>0</v>
      </c>
      <c r="R7" s="14">
        <f>+R8+R18+R22</f>
        <v>22196369</v>
      </c>
      <c r="S7"/>
      <c r="T7" s="82"/>
      <c r="U7"/>
      <c r="V7"/>
      <c r="W7"/>
      <c r="X7"/>
      <c r="Y7"/>
      <c r="Z7"/>
      <c r="AA7"/>
      <c r="AB7"/>
      <c r="AC7"/>
    </row>
    <row r="8" spans="1:29" ht="18.75" customHeight="1">
      <c r="A8" s="15" t="s">
        <v>31</v>
      </c>
      <c r="B8" s="16">
        <f aca="true" t="shared" si="1" ref="B8:Q8">+B9+B10+B14</f>
        <v>1058680</v>
      </c>
      <c r="C8" s="16">
        <f>+C9+C10+C14</f>
        <v>213847</v>
      </c>
      <c r="D8" s="16">
        <f>+D9+D10+D14</f>
        <v>745215</v>
      </c>
      <c r="E8" s="16">
        <f t="shared" si="1"/>
        <v>232098</v>
      </c>
      <c r="F8" s="16">
        <f t="shared" si="1"/>
        <v>1079488</v>
      </c>
      <c r="G8" s="16">
        <f t="shared" si="1"/>
        <v>184155</v>
      </c>
      <c r="H8" s="16">
        <f t="shared" si="1"/>
        <v>924335</v>
      </c>
      <c r="I8" s="16">
        <f t="shared" si="1"/>
        <v>1421990</v>
      </c>
      <c r="J8" s="16">
        <f t="shared" si="1"/>
        <v>140789</v>
      </c>
      <c r="K8" s="16">
        <f t="shared" si="1"/>
        <v>862992</v>
      </c>
      <c r="L8" s="16">
        <f t="shared" si="1"/>
        <v>822714</v>
      </c>
      <c r="M8" s="16">
        <f t="shared" si="1"/>
        <v>1262452</v>
      </c>
      <c r="N8" s="16">
        <f t="shared" si="1"/>
        <v>999334</v>
      </c>
      <c r="O8" s="16">
        <f t="shared" si="1"/>
        <v>449554</v>
      </c>
      <c r="P8" s="16">
        <f t="shared" si="1"/>
        <v>298820</v>
      </c>
      <c r="Q8" s="16">
        <f t="shared" si="1"/>
        <v>0</v>
      </c>
      <c r="R8" s="16">
        <f>SUM(B8:Q8)</f>
        <v>10696463</v>
      </c>
      <c r="S8"/>
      <c r="T8"/>
      <c r="U8"/>
      <c r="V8"/>
      <c r="W8"/>
      <c r="X8"/>
      <c r="Y8"/>
      <c r="Z8"/>
      <c r="AA8"/>
      <c r="AB8"/>
      <c r="AC8"/>
    </row>
    <row r="9" spans="1:29" ht="18.75" customHeight="1">
      <c r="A9" s="17" t="s">
        <v>32</v>
      </c>
      <c r="B9" s="18">
        <v>97015</v>
      </c>
      <c r="C9" s="19">
        <v>18978</v>
      </c>
      <c r="D9" s="19">
        <v>81485</v>
      </c>
      <c r="E9" s="19">
        <v>30636</v>
      </c>
      <c r="F9" s="19">
        <v>78348</v>
      </c>
      <c r="G9" s="19">
        <v>14978</v>
      </c>
      <c r="H9" s="19">
        <v>72094</v>
      </c>
      <c r="I9" s="19">
        <v>123844</v>
      </c>
      <c r="J9" s="19">
        <v>16996</v>
      </c>
      <c r="K9" s="19">
        <v>102196</v>
      </c>
      <c r="L9" s="19">
        <v>88445</v>
      </c>
      <c r="M9" s="19">
        <v>79309</v>
      </c>
      <c r="N9" s="19">
        <v>76158</v>
      </c>
      <c r="O9" s="19">
        <v>45697</v>
      </c>
      <c r="P9" s="19">
        <v>31513</v>
      </c>
      <c r="Q9" s="19">
        <v>0</v>
      </c>
      <c r="R9" s="16">
        <f>SUM(B9:Q9)</f>
        <v>957692</v>
      </c>
      <c r="S9"/>
      <c r="T9"/>
      <c r="U9"/>
      <c r="V9"/>
      <c r="W9"/>
      <c r="X9"/>
      <c r="Y9"/>
      <c r="Z9"/>
      <c r="AA9"/>
      <c r="AB9"/>
      <c r="AC9"/>
    </row>
    <row r="10" spans="1:29" ht="18.75" customHeight="1">
      <c r="A10" s="20" t="s">
        <v>33</v>
      </c>
      <c r="B10" s="19">
        <f aca="true" t="shared" si="2" ref="B10:P10">B11+B12+B13</f>
        <v>909062</v>
      </c>
      <c r="C10" s="19">
        <f t="shared" si="2"/>
        <v>184151</v>
      </c>
      <c r="D10" s="19">
        <f t="shared" si="2"/>
        <v>628573</v>
      </c>
      <c r="E10" s="19">
        <f t="shared" si="2"/>
        <v>190674</v>
      </c>
      <c r="F10" s="19">
        <f t="shared" si="2"/>
        <v>949188</v>
      </c>
      <c r="G10" s="19">
        <f t="shared" si="2"/>
        <v>160434</v>
      </c>
      <c r="H10" s="19">
        <f t="shared" si="2"/>
        <v>805052</v>
      </c>
      <c r="I10" s="19">
        <f t="shared" si="2"/>
        <v>1222468</v>
      </c>
      <c r="J10" s="19">
        <f t="shared" si="2"/>
        <v>117693</v>
      </c>
      <c r="K10" s="19">
        <f t="shared" si="2"/>
        <v>721026</v>
      </c>
      <c r="L10" s="19">
        <f t="shared" si="2"/>
        <v>695111</v>
      </c>
      <c r="M10" s="19">
        <f t="shared" si="2"/>
        <v>1118958</v>
      </c>
      <c r="N10" s="19">
        <f t="shared" si="2"/>
        <v>868402</v>
      </c>
      <c r="O10" s="19">
        <f t="shared" si="2"/>
        <v>384617</v>
      </c>
      <c r="P10" s="19">
        <f t="shared" si="2"/>
        <v>256111</v>
      </c>
      <c r="Q10" s="19">
        <v>0</v>
      </c>
      <c r="R10" s="16">
        <f>SUM(B10:Q10)</f>
        <v>9211520</v>
      </c>
      <c r="S10"/>
      <c r="T10"/>
      <c r="U10"/>
      <c r="V10"/>
      <c r="W10"/>
      <c r="X10"/>
      <c r="Y10"/>
      <c r="Z10"/>
      <c r="AA10"/>
      <c r="AB10"/>
      <c r="AC10"/>
    </row>
    <row r="11" spans="1:29" ht="18.75" customHeight="1">
      <c r="A11" s="21" t="s">
        <v>34</v>
      </c>
      <c r="B11" s="19">
        <v>448964</v>
      </c>
      <c r="C11" s="19">
        <v>90756</v>
      </c>
      <c r="D11" s="19">
        <v>307041</v>
      </c>
      <c r="E11" s="19">
        <v>100664</v>
      </c>
      <c r="F11" s="19">
        <v>452749</v>
      </c>
      <c r="G11" s="19">
        <v>78586</v>
      </c>
      <c r="H11" s="19">
        <v>389253</v>
      </c>
      <c r="I11" s="19">
        <v>595414</v>
      </c>
      <c r="J11" s="19">
        <v>61122</v>
      </c>
      <c r="K11" s="19">
        <v>367458</v>
      </c>
      <c r="L11" s="19">
        <v>339893</v>
      </c>
      <c r="M11" s="19">
        <v>560067</v>
      </c>
      <c r="N11" s="19">
        <v>425797</v>
      </c>
      <c r="O11" s="19">
        <v>181737</v>
      </c>
      <c r="P11" s="19">
        <v>119423</v>
      </c>
      <c r="Q11" s="19">
        <v>0</v>
      </c>
      <c r="R11" s="16">
        <f>SUM(B11:Q11)</f>
        <v>4518924</v>
      </c>
      <c r="S11"/>
      <c r="T11"/>
      <c r="U11"/>
      <c r="V11"/>
      <c r="W11"/>
      <c r="X11"/>
      <c r="Y11"/>
      <c r="Z11"/>
      <c r="AA11"/>
      <c r="AB11"/>
      <c r="AC11"/>
    </row>
    <row r="12" spans="1:29" ht="18.75" customHeight="1">
      <c r="A12" s="21" t="s">
        <v>35</v>
      </c>
      <c r="B12" s="19">
        <v>423592</v>
      </c>
      <c r="C12" s="19">
        <v>86146</v>
      </c>
      <c r="D12" s="19">
        <v>285964</v>
      </c>
      <c r="E12" s="19">
        <v>80610</v>
      </c>
      <c r="F12" s="19">
        <v>466024</v>
      </c>
      <c r="G12" s="19">
        <v>73748</v>
      </c>
      <c r="H12" s="19">
        <v>379450</v>
      </c>
      <c r="I12" s="19">
        <v>560451</v>
      </c>
      <c r="J12" s="19">
        <v>51783</v>
      </c>
      <c r="K12" s="19">
        <v>321478</v>
      </c>
      <c r="L12" s="19">
        <v>325814</v>
      </c>
      <c r="M12" s="19">
        <v>519059</v>
      </c>
      <c r="N12" s="19">
        <v>409825</v>
      </c>
      <c r="O12" s="19">
        <v>186335</v>
      </c>
      <c r="P12" s="19">
        <v>126729</v>
      </c>
      <c r="Q12" s="19">
        <v>0</v>
      </c>
      <c r="R12" s="16">
        <f>SUM(B12:Q12)</f>
        <v>4297008</v>
      </c>
      <c r="S12"/>
      <c r="T12"/>
      <c r="U12"/>
      <c r="V12"/>
      <c r="W12"/>
      <c r="X12"/>
      <c r="Y12"/>
      <c r="Z12"/>
      <c r="AA12"/>
      <c r="AB12"/>
      <c r="AC12"/>
    </row>
    <row r="13" spans="1:29" ht="18.75" customHeight="1">
      <c r="A13" s="21" t="s">
        <v>36</v>
      </c>
      <c r="B13" s="19">
        <v>36506</v>
      </c>
      <c r="C13" s="19">
        <v>7249</v>
      </c>
      <c r="D13" s="19">
        <v>35568</v>
      </c>
      <c r="E13" s="19">
        <v>9400</v>
      </c>
      <c r="F13" s="19">
        <v>30415</v>
      </c>
      <c r="G13" s="19">
        <v>8100</v>
      </c>
      <c r="H13" s="19">
        <v>36349</v>
      </c>
      <c r="I13" s="19">
        <v>66603</v>
      </c>
      <c r="J13" s="19">
        <v>4788</v>
      </c>
      <c r="K13" s="19">
        <v>32090</v>
      </c>
      <c r="L13" s="19">
        <v>29404</v>
      </c>
      <c r="M13" s="19">
        <v>39832</v>
      </c>
      <c r="N13" s="19">
        <v>32780</v>
      </c>
      <c r="O13" s="19">
        <v>16545</v>
      </c>
      <c r="P13" s="19">
        <v>9959</v>
      </c>
      <c r="Q13" s="19">
        <v>0</v>
      </c>
      <c r="R13" s="16">
        <f>SUM(B13:Q13)</f>
        <v>395588</v>
      </c>
      <c r="S13"/>
      <c r="T13"/>
      <c r="U13"/>
      <c r="V13"/>
      <c r="W13"/>
      <c r="X13"/>
      <c r="Y13"/>
      <c r="Z13"/>
      <c r="AA13"/>
      <c r="AB13"/>
      <c r="AC13"/>
    </row>
    <row r="14" spans="1:18" ht="18.75" customHeight="1">
      <c r="A14" s="20" t="s">
        <v>37</v>
      </c>
      <c r="B14" s="19">
        <f aca="true" t="shared" si="3" ref="B14:P14">B15+B16+B17</f>
        <v>52603</v>
      </c>
      <c r="C14" s="19">
        <f t="shared" si="3"/>
        <v>10718</v>
      </c>
      <c r="D14" s="19">
        <f t="shared" si="3"/>
        <v>35157</v>
      </c>
      <c r="E14" s="19">
        <f t="shared" si="3"/>
        <v>10788</v>
      </c>
      <c r="F14" s="19">
        <f t="shared" si="3"/>
        <v>51952</v>
      </c>
      <c r="G14" s="19">
        <f t="shared" si="3"/>
        <v>8743</v>
      </c>
      <c r="H14" s="19">
        <f t="shared" si="3"/>
        <v>47189</v>
      </c>
      <c r="I14" s="19">
        <f t="shared" si="3"/>
        <v>75678</v>
      </c>
      <c r="J14" s="19">
        <f t="shared" si="3"/>
        <v>6100</v>
      </c>
      <c r="K14" s="19">
        <f t="shared" si="3"/>
        <v>39770</v>
      </c>
      <c r="L14" s="19">
        <f t="shared" si="3"/>
        <v>39158</v>
      </c>
      <c r="M14" s="19">
        <f t="shared" si="3"/>
        <v>64185</v>
      </c>
      <c r="N14" s="19">
        <f t="shared" si="3"/>
        <v>54774</v>
      </c>
      <c r="O14" s="19">
        <f t="shared" si="3"/>
        <v>19240</v>
      </c>
      <c r="P14" s="19">
        <f t="shared" si="3"/>
        <v>11196</v>
      </c>
      <c r="Q14" s="19">
        <v>0</v>
      </c>
      <c r="R14" s="16">
        <f>SUM(B14:Q14)</f>
        <v>527251</v>
      </c>
    </row>
    <row r="15" spans="1:29" ht="18.75" customHeight="1">
      <c r="A15" s="21" t="s">
        <v>38</v>
      </c>
      <c r="B15" s="19">
        <v>52535</v>
      </c>
      <c r="C15" s="19">
        <v>10706</v>
      </c>
      <c r="D15" s="19">
        <v>35118</v>
      </c>
      <c r="E15" s="19">
        <v>10783</v>
      </c>
      <c r="F15" s="19">
        <v>51907</v>
      </c>
      <c r="G15" s="19">
        <v>8740</v>
      </c>
      <c r="H15" s="19">
        <v>47145</v>
      </c>
      <c r="I15" s="19">
        <v>75610</v>
      </c>
      <c r="J15" s="19">
        <v>6093</v>
      </c>
      <c r="K15" s="19">
        <v>39718</v>
      </c>
      <c r="L15" s="19">
        <v>39093</v>
      </c>
      <c r="M15" s="19">
        <v>64110</v>
      </c>
      <c r="N15" s="19">
        <v>54669</v>
      </c>
      <c r="O15" s="19">
        <v>19193</v>
      </c>
      <c r="P15" s="19">
        <v>11169</v>
      </c>
      <c r="Q15" s="19">
        <v>0</v>
      </c>
      <c r="R15" s="16">
        <f>SUM(B15:Q15)</f>
        <v>526589</v>
      </c>
      <c r="S15"/>
      <c r="T15"/>
      <c r="U15"/>
      <c r="V15"/>
      <c r="W15"/>
      <c r="X15"/>
      <c r="Y15"/>
      <c r="Z15"/>
      <c r="AA15"/>
      <c r="AB15"/>
      <c r="AC15"/>
    </row>
    <row r="16" spans="1:29" ht="18.75" customHeight="1">
      <c r="A16" s="21" t="s">
        <v>39</v>
      </c>
      <c r="B16" s="19">
        <v>18</v>
      </c>
      <c r="C16" s="19">
        <v>0</v>
      </c>
      <c r="D16" s="19">
        <v>23</v>
      </c>
      <c r="E16" s="19">
        <v>3</v>
      </c>
      <c r="F16" s="19">
        <v>27</v>
      </c>
      <c r="G16" s="19">
        <v>1</v>
      </c>
      <c r="H16" s="19">
        <v>30</v>
      </c>
      <c r="I16" s="19">
        <v>30</v>
      </c>
      <c r="J16" s="19">
        <v>6</v>
      </c>
      <c r="K16" s="19">
        <v>21</v>
      </c>
      <c r="L16" s="19">
        <v>41</v>
      </c>
      <c r="M16" s="19">
        <v>41</v>
      </c>
      <c r="N16" s="19">
        <v>44</v>
      </c>
      <c r="O16" s="19">
        <v>36</v>
      </c>
      <c r="P16" s="19">
        <v>21</v>
      </c>
      <c r="Q16" s="19">
        <v>0</v>
      </c>
      <c r="R16" s="16">
        <f>SUM(B16:Q16)</f>
        <v>342</v>
      </c>
      <c r="S16"/>
      <c r="T16"/>
      <c r="U16"/>
      <c r="V16"/>
      <c r="W16"/>
      <c r="X16"/>
      <c r="Y16"/>
      <c r="Z16"/>
      <c r="AA16"/>
      <c r="AB16"/>
      <c r="AC16"/>
    </row>
    <row r="17" spans="1:29" ht="18.75" customHeight="1">
      <c r="A17" s="21" t="s">
        <v>40</v>
      </c>
      <c r="B17" s="19">
        <v>50</v>
      </c>
      <c r="C17" s="19">
        <v>12</v>
      </c>
      <c r="D17" s="19">
        <v>16</v>
      </c>
      <c r="E17" s="19">
        <v>2</v>
      </c>
      <c r="F17" s="19">
        <v>18</v>
      </c>
      <c r="G17" s="19">
        <v>2</v>
      </c>
      <c r="H17" s="19">
        <v>14</v>
      </c>
      <c r="I17" s="19">
        <v>38</v>
      </c>
      <c r="J17" s="19">
        <v>1</v>
      </c>
      <c r="K17" s="19">
        <v>31</v>
      </c>
      <c r="L17" s="19">
        <v>24</v>
      </c>
      <c r="M17" s="19">
        <v>34</v>
      </c>
      <c r="N17" s="19">
        <v>61</v>
      </c>
      <c r="O17" s="19">
        <v>11</v>
      </c>
      <c r="P17" s="19">
        <v>6</v>
      </c>
      <c r="Q17" s="19">
        <v>0</v>
      </c>
      <c r="R17" s="16">
        <f>SUM(B17:Q17)</f>
        <v>320</v>
      </c>
      <c r="S17"/>
      <c r="T17"/>
      <c r="U17"/>
      <c r="V17"/>
      <c r="W17"/>
      <c r="X17"/>
      <c r="Y17"/>
      <c r="Z17"/>
      <c r="AA17"/>
      <c r="AB17"/>
      <c r="AC17"/>
    </row>
    <row r="18" spans="1:29" ht="18.75" customHeight="1">
      <c r="A18" s="22" t="s">
        <v>41</v>
      </c>
      <c r="B18" s="23">
        <f aca="true" t="shared" si="4" ref="B18:P18">B19+B20+B21</f>
        <v>662176</v>
      </c>
      <c r="C18" s="23">
        <f t="shared" si="4"/>
        <v>124675</v>
      </c>
      <c r="D18" s="23">
        <f t="shared" si="4"/>
        <v>362040</v>
      </c>
      <c r="E18" s="23">
        <f t="shared" si="4"/>
        <v>116865</v>
      </c>
      <c r="F18" s="23">
        <f t="shared" si="4"/>
        <v>431993</v>
      </c>
      <c r="G18" s="23">
        <f t="shared" si="4"/>
        <v>87948</v>
      </c>
      <c r="H18" s="23">
        <f t="shared" si="4"/>
        <v>427221</v>
      </c>
      <c r="I18" s="23">
        <f t="shared" si="4"/>
        <v>637239</v>
      </c>
      <c r="J18" s="23">
        <f t="shared" si="4"/>
        <v>68603</v>
      </c>
      <c r="K18" s="23">
        <f t="shared" si="4"/>
        <v>467226</v>
      </c>
      <c r="L18" s="23">
        <f t="shared" si="4"/>
        <v>416996</v>
      </c>
      <c r="M18" s="23">
        <f t="shared" si="4"/>
        <v>664384</v>
      </c>
      <c r="N18" s="23">
        <f t="shared" si="4"/>
        <v>643673</v>
      </c>
      <c r="O18" s="23">
        <f t="shared" si="4"/>
        <v>243111</v>
      </c>
      <c r="P18" s="23">
        <f t="shared" si="4"/>
        <v>144463</v>
      </c>
      <c r="Q18" s="23">
        <v>0</v>
      </c>
      <c r="R18" s="16">
        <f>SUM(B18:Q18)</f>
        <v>5498613</v>
      </c>
      <c r="S18"/>
      <c r="T18"/>
      <c r="U18"/>
      <c r="V18"/>
      <c r="W18"/>
      <c r="X18"/>
      <c r="Y18"/>
      <c r="Z18"/>
      <c r="AA18"/>
      <c r="AB18"/>
      <c r="AC18"/>
    </row>
    <row r="19" spans="1:29" ht="18.75" customHeight="1">
      <c r="A19" s="17" t="s">
        <v>42</v>
      </c>
      <c r="B19" s="19">
        <v>346789</v>
      </c>
      <c r="C19" s="19">
        <v>65614</v>
      </c>
      <c r="D19" s="19">
        <v>197650</v>
      </c>
      <c r="E19" s="19">
        <v>69999</v>
      </c>
      <c r="F19" s="19">
        <v>221534</v>
      </c>
      <c r="G19" s="19">
        <v>47194</v>
      </c>
      <c r="H19" s="19">
        <v>225142</v>
      </c>
      <c r="I19" s="19">
        <v>342914</v>
      </c>
      <c r="J19" s="19">
        <v>39965</v>
      </c>
      <c r="K19" s="19">
        <v>263856</v>
      </c>
      <c r="L19" s="19">
        <v>220877</v>
      </c>
      <c r="M19" s="19">
        <v>354391</v>
      </c>
      <c r="N19" s="19">
        <v>334237</v>
      </c>
      <c r="O19" s="19">
        <v>126961</v>
      </c>
      <c r="P19" s="19">
        <v>74160</v>
      </c>
      <c r="Q19" s="19">
        <v>0</v>
      </c>
      <c r="R19" s="16">
        <f>SUM(B19:Q19)</f>
        <v>2931283</v>
      </c>
      <c r="S19"/>
      <c r="T19"/>
      <c r="U19"/>
      <c r="V19"/>
      <c r="W19"/>
      <c r="X19"/>
      <c r="Y19"/>
      <c r="Z19"/>
      <c r="AA19"/>
      <c r="AB19"/>
      <c r="AC19"/>
    </row>
    <row r="20" spans="1:29" ht="18.75" customHeight="1">
      <c r="A20" s="17" t="s">
        <v>43</v>
      </c>
      <c r="B20" s="19">
        <v>295670</v>
      </c>
      <c r="C20" s="19">
        <v>55534</v>
      </c>
      <c r="D20" s="19">
        <v>150776</v>
      </c>
      <c r="E20" s="19">
        <v>42906</v>
      </c>
      <c r="F20" s="19">
        <v>199409</v>
      </c>
      <c r="G20" s="19">
        <v>37784</v>
      </c>
      <c r="H20" s="19">
        <v>187801</v>
      </c>
      <c r="I20" s="19">
        <v>269413</v>
      </c>
      <c r="J20" s="19">
        <v>26768</v>
      </c>
      <c r="K20" s="19">
        <v>189784</v>
      </c>
      <c r="L20" s="19">
        <v>183462</v>
      </c>
      <c r="M20" s="19">
        <v>291002</v>
      </c>
      <c r="N20" s="19">
        <v>290999</v>
      </c>
      <c r="O20" s="19">
        <v>108371</v>
      </c>
      <c r="P20" s="19">
        <v>66260</v>
      </c>
      <c r="Q20" s="19">
        <v>0</v>
      </c>
      <c r="R20" s="16">
        <f>SUM(B20:Q20)</f>
        <v>2395939</v>
      </c>
      <c r="S20"/>
      <c r="T20"/>
      <c r="U20"/>
      <c r="V20"/>
      <c r="W20"/>
      <c r="X20"/>
      <c r="Y20"/>
      <c r="Z20"/>
      <c r="AA20"/>
      <c r="AB20"/>
      <c r="AC20"/>
    </row>
    <row r="21" spans="1:29" ht="18.75" customHeight="1">
      <c r="A21" s="17" t="s">
        <v>44</v>
      </c>
      <c r="B21" s="19">
        <v>19717</v>
      </c>
      <c r="C21" s="19">
        <v>3527</v>
      </c>
      <c r="D21" s="19">
        <v>13614</v>
      </c>
      <c r="E21" s="19">
        <v>3960</v>
      </c>
      <c r="F21" s="19">
        <v>11050</v>
      </c>
      <c r="G21" s="19">
        <v>2970</v>
      </c>
      <c r="H21" s="19">
        <v>14278</v>
      </c>
      <c r="I21" s="19">
        <v>24912</v>
      </c>
      <c r="J21" s="19">
        <v>1870</v>
      </c>
      <c r="K21" s="19">
        <v>13586</v>
      </c>
      <c r="L21" s="19">
        <v>12657</v>
      </c>
      <c r="M21" s="19">
        <v>18991</v>
      </c>
      <c r="N21" s="19">
        <v>18437</v>
      </c>
      <c r="O21" s="19">
        <v>7779</v>
      </c>
      <c r="P21" s="19">
        <v>4043</v>
      </c>
      <c r="Q21" s="19">
        <v>0</v>
      </c>
      <c r="R21" s="16">
        <f>SUM(B21:Q21)</f>
        <v>171391</v>
      </c>
      <c r="S21"/>
      <c r="T21"/>
      <c r="U21"/>
      <c r="V21"/>
      <c r="W21"/>
      <c r="X21"/>
      <c r="Y21"/>
      <c r="Z21"/>
      <c r="AA21"/>
      <c r="AB21"/>
      <c r="AC21"/>
    </row>
    <row r="22" spans="1:29" ht="18.75" customHeight="1">
      <c r="A22" s="22" t="s">
        <v>45</v>
      </c>
      <c r="B22" s="19">
        <f aca="true" t="shared" si="5" ref="B22:P22">B23+B24</f>
        <v>653619</v>
      </c>
      <c r="C22" s="19">
        <f t="shared" si="5"/>
        <v>140731</v>
      </c>
      <c r="D22" s="19">
        <f t="shared" si="5"/>
        <v>445830</v>
      </c>
      <c r="E22" s="19">
        <f t="shared" si="5"/>
        <v>133982</v>
      </c>
      <c r="F22" s="19">
        <f t="shared" si="5"/>
        <v>602317</v>
      </c>
      <c r="G22" s="19">
        <f t="shared" si="5"/>
        <v>135193</v>
      </c>
      <c r="H22" s="19">
        <f t="shared" si="5"/>
        <v>581662</v>
      </c>
      <c r="I22" s="19">
        <f t="shared" si="5"/>
        <v>879560</v>
      </c>
      <c r="J22" s="19">
        <f t="shared" si="5"/>
        <v>81607</v>
      </c>
      <c r="K22" s="19">
        <f t="shared" si="5"/>
        <v>537610</v>
      </c>
      <c r="L22" s="19">
        <f t="shared" si="5"/>
        <v>479565</v>
      </c>
      <c r="M22" s="19">
        <f t="shared" si="5"/>
        <v>606103</v>
      </c>
      <c r="N22" s="19">
        <f t="shared" si="5"/>
        <v>473455</v>
      </c>
      <c r="O22" s="19">
        <f t="shared" si="5"/>
        <v>156461</v>
      </c>
      <c r="P22" s="19">
        <f t="shared" si="5"/>
        <v>93598</v>
      </c>
      <c r="Q22" s="19">
        <v>0</v>
      </c>
      <c r="R22" s="16">
        <f>SUM(B22:Q22)</f>
        <v>6001293</v>
      </c>
      <c r="S22"/>
      <c r="T22"/>
      <c r="U22"/>
      <c r="V22"/>
      <c r="W22"/>
      <c r="X22"/>
      <c r="Y22"/>
      <c r="Z22"/>
      <c r="AA22"/>
      <c r="AB22"/>
      <c r="AC22"/>
    </row>
    <row r="23" spans="1:29" ht="18.75" customHeight="1">
      <c r="A23" s="17" t="s">
        <v>46</v>
      </c>
      <c r="B23" s="19">
        <v>414720</v>
      </c>
      <c r="C23" s="19">
        <v>86678</v>
      </c>
      <c r="D23" s="19">
        <v>316775</v>
      </c>
      <c r="E23" s="19">
        <v>93951</v>
      </c>
      <c r="F23" s="19">
        <v>390962</v>
      </c>
      <c r="G23" s="19">
        <v>95735</v>
      </c>
      <c r="H23" s="19">
        <v>388771</v>
      </c>
      <c r="I23" s="19">
        <v>618585</v>
      </c>
      <c r="J23" s="19">
        <v>61993</v>
      </c>
      <c r="K23" s="19">
        <v>379244</v>
      </c>
      <c r="L23" s="19">
        <v>328641</v>
      </c>
      <c r="M23" s="19">
        <v>405620</v>
      </c>
      <c r="N23" s="19">
        <v>322670</v>
      </c>
      <c r="O23" s="19">
        <v>106986</v>
      </c>
      <c r="P23" s="19">
        <v>59179</v>
      </c>
      <c r="Q23" s="19">
        <v>0</v>
      </c>
      <c r="R23" s="16">
        <f>SUM(B23:Q23)</f>
        <v>4070510</v>
      </c>
      <c r="S23"/>
      <c r="T23"/>
      <c r="U23"/>
      <c r="V23"/>
      <c r="W23"/>
      <c r="X23"/>
      <c r="Y23"/>
      <c r="Z23"/>
      <c r="AA23"/>
      <c r="AB23"/>
      <c r="AC23"/>
    </row>
    <row r="24" spans="1:29" ht="18.75" customHeight="1">
      <c r="A24" s="17" t="s">
        <v>47</v>
      </c>
      <c r="B24" s="19">
        <v>238899</v>
      </c>
      <c r="C24" s="19">
        <v>54053</v>
      </c>
      <c r="D24" s="19">
        <v>129055</v>
      </c>
      <c r="E24" s="19">
        <v>40031</v>
      </c>
      <c r="F24" s="19">
        <v>211355</v>
      </c>
      <c r="G24" s="19">
        <v>39458</v>
      </c>
      <c r="H24" s="19">
        <v>192891</v>
      </c>
      <c r="I24" s="19">
        <v>260975</v>
      </c>
      <c r="J24" s="19">
        <v>19614</v>
      </c>
      <c r="K24" s="19">
        <v>158366</v>
      </c>
      <c r="L24" s="19">
        <v>150924</v>
      </c>
      <c r="M24" s="19">
        <v>200483</v>
      </c>
      <c r="N24" s="19">
        <v>150785</v>
      </c>
      <c r="O24" s="19">
        <v>49475</v>
      </c>
      <c r="P24" s="19">
        <v>34419</v>
      </c>
      <c r="Q24" s="19">
        <v>0</v>
      </c>
      <c r="R24" s="16">
        <f>SUM(B24:Q24)</f>
        <v>1930783</v>
      </c>
      <c r="S24"/>
      <c r="T24"/>
      <c r="U24"/>
      <c r="V24"/>
      <c r="W24"/>
      <c r="X24"/>
      <c r="Y24"/>
      <c r="Z24"/>
      <c r="AA24"/>
      <c r="AB24"/>
      <c r="AC24"/>
    </row>
    <row r="25" spans="1:18" ht="15" customHeight="1">
      <c r="A25" s="24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5"/>
    </row>
    <row r="26" spans="1:29" ht="18.75" customHeight="1">
      <c r="A26" s="24" t="s">
        <v>48</v>
      </c>
      <c r="B26" s="26">
        <v>2.2477</v>
      </c>
      <c r="C26" s="26">
        <v>2.5868</v>
      </c>
      <c r="D26" s="26">
        <v>2.3155</v>
      </c>
      <c r="E26" s="26">
        <v>2.7578</v>
      </c>
      <c r="F26" s="26">
        <v>2.068</v>
      </c>
      <c r="G26" s="26">
        <v>3.1212</v>
      </c>
      <c r="H26" s="26">
        <v>2.3747</v>
      </c>
      <c r="I26" s="26">
        <v>1.9578</v>
      </c>
      <c r="J26" s="26">
        <v>2.505</v>
      </c>
      <c r="K26" s="26">
        <v>2.2862</v>
      </c>
      <c r="L26" s="26">
        <v>2.6205</v>
      </c>
      <c r="M26" s="26">
        <v>2.2923</v>
      </c>
      <c r="N26" s="26">
        <v>2.5644</v>
      </c>
      <c r="O26" s="26">
        <v>3.2342</v>
      </c>
      <c r="P26" s="26">
        <v>2.7666</v>
      </c>
      <c r="Q26" s="26">
        <v>0</v>
      </c>
      <c r="R26" s="27"/>
      <c r="S26"/>
      <c r="T26"/>
      <c r="U26"/>
      <c r="V26"/>
      <c r="W26"/>
      <c r="X26"/>
      <c r="Y26"/>
      <c r="Z26"/>
      <c r="AA26"/>
      <c r="AB26"/>
      <c r="AC26"/>
    </row>
    <row r="27" spans="1:18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/>
    </row>
    <row r="28" spans="1:20" ht="18.75" customHeight="1">
      <c r="A28" s="31" t="s">
        <v>49</v>
      </c>
      <c r="B28" s="32">
        <f>B29+B30</f>
        <v>5367232.797499999</v>
      </c>
      <c r="C28" s="32">
        <f>C29+C30</f>
        <v>1248172.7504</v>
      </c>
      <c r="D28" s="32">
        <f>D29+D30</f>
        <v>3643586.9475000002</v>
      </c>
      <c r="E28" s="32">
        <f aca="true" t="shared" si="6" ref="E28:Q28">E29+E30</f>
        <v>1340437.011</v>
      </c>
      <c r="F28" s="32">
        <f t="shared" si="6"/>
        <v>4457487.744</v>
      </c>
      <c r="G28" s="32">
        <f t="shared" si="6"/>
        <v>1271252.2752</v>
      </c>
      <c r="H28" s="32">
        <f t="shared" si="6"/>
        <v>4718497.2646</v>
      </c>
      <c r="I28" s="32">
        <f t="shared" si="6"/>
        <v>5787584.5342</v>
      </c>
      <c r="J28" s="32">
        <f t="shared" si="6"/>
        <v>728952.4949999999</v>
      </c>
      <c r="K28" s="32">
        <f t="shared" si="6"/>
        <v>4295937.8336</v>
      </c>
      <c r="L28" s="32">
        <f t="shared" si="6"/>
        <v>4636936.6175</v>
      </c>
      <c r="M28" s="32">
        <f t="shared" si="6"/>
        <v>5955848.7797</v>
      </c>
      <c r="N28" s="32">
        <f t="shared" si="6"/>
        <v>5557559.8628</v>
      </c>
      <c r="O28" s="32">
        <f t="shared" si="6"/>
        <v>2844813.3192</v>
      </c>
      <c r="P28" s="32">
        <f t="shared" si="6"/>
        <v>1514710.0546</v>
      </c>
      <c r="Q28" s="32">
        <f t="shared" si="6"/>
        <v>0</v>
      </c>
      <c r="R28" s="32">
        <f>SUM(B28:Q28)</f>
        <v>53369010.286800005</v>
      </c>
      <c r="T28" s="33"/>
    </row>
    <row r="29" spans="1:18" ht="18.75" customHeight="1">
      <c r="A29" s="34" t="s">
        <v>50</v>
      </c>
      <c r="B29" s="30">
        <v>5337107.4575</v>
      </c>
      <c r="C29" s="30">
        <v>1239731.6604</v>
      </c>
      <c r="D29" s="30">
        <v>3596168.3175000004</v>
      </c>
      <c r="E29" s="30">
        <v>1331865.721</v>
      </c>
      <c r="F29" s="30">
        <v>4371334.2639999995</v>
      </c>
      <c r="G29" s="30">
        <v>1271252.2752</v>
      </c>
      <c r="H29" s="30">
        <v>4590812.7846</v>
      </c>
      <c r="I29" s="30">
        <v>5753561.1042</v>
      </c>
      <c r="J29" s="30">
        <v>728952.4949999999</v>
      </c>
      <c r="K29" s="30">
        <v>4270228.3736</v>
      </c>
      <c r="L29" s="30">
        <v>4505360.1375</v>
      </c>
      <c r="M29" s="30">
        <v>5806256.0697</v>
      </c>
      <c r="N29" s="30">
        <v>5427455.1528</v>
      </c>
      <c r="O29" s="30">
        <v>2746243.3092</v>
      </c>
      <c r="P29" s="30">
        <v>1485334.9745999998</v>
      </c>
      <c r="Q29" s="30">
        <v>0</v>
      </c>
      <c r="R29" s="35">
        <f>SUM(B29:Q29)</f>
        <v>52461664.0968</v>
      </c>
    </row>
    <row r="30" spans="1:29" ht="18.75" customHeight="1">
      <c r="A30" s="22" t="s">
        <v>51</v>
      </c>
      <c r="B30" s="30">
        <v>30125.339999999997</v>
      </c>
      <c r="C30" s="30">
        <v>8441.09</v>
      </c>
      <c r="D30" s="30">
        <v>47418.62999999999</v>
      </c>
      <c r="E30" s="30">
        <v>8571.29</v>
      </c>
      <c r="F30" s="30">
        <v>86153.48</v>
      </c>
      <c r="G30" s="30">
        <v>0</v>
      </c>
      <c r="H30" s="30">
        <v>127684.48</v>
      </c>
      <c r="I30" s="30">
        <v>34023.42999999999</v>
      </c>
      <c r="J30" s="30">
        <v>0</v>
      </c>
      <c r="K30" s="30">
        <v>25709.46</v>
      </c>
      <c r="L30" s="30">
        <v>131576.47999999998</v>
      </c>
      <c r="M30" s="30">
        <v>149592.71000000002</v>
      </c>
      <c r="N30" s="30">
        <v>130104.70999999998</v>
      </c>
      <c r="O30" s="30">
        <v>98570.00999999998</v>
      </c>
      <c r="P30" s="30">
        <v>29375.079999999994</v>
      </c>
      <c r="Q30" s="30">
        <v>0</v>
      </c>
      <c r="R30" s="35">
        <f>SUM(B30:Q30)</f>
        <v>907346.1899999998</v>
      </c>
      <c r="S30"/>
      <c r="T30"/>
      <c r="U30"/>
      <c r="V30"/>
      <c r="W30"/>
      <c r="X30"/>
      <c r="Y30"/>
      <c r="Z30"/>
      <c r="AA30"/>
      <c r="AB30"/>
      <c r="AC30"/>
    </row>
    <row r="31" spans="1:18" ht="15" customHeight="1">
      <c r="A31" s="17"/>
      <c r="B31" s="25"/>
      <c r="C31" s="25"/>
      <c r="D31" s="2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</row>
    <row r="32" spans="1:18" ht="18.75" customHeight="1">
      <c r="A32" s="24" t="s">
        <v>52</v>
      </c>
      <c r="B32" s="38">
        <f aca="true" t="shared" si="7" ref="B32:R32">+B33+B35+B42+B43+B44-B45</f>
        <v>-308807.08</v>
      </c>
      <c r="C32" s="38">
        <f>+C33+C35+C42+C43+C44-C45</f>
        <v>-72466.5</v>
      </c>
      <c r="D32" s="38">
        <f>+D33+D35+D42+D43+D44-D45</f>
        <v>-293279.77</v>
      </c>
      <c r="E32" s="38">
        <f t="shared" si="7"/>
        <v>-120522.41999999998</v>
      </c>
      <c r="F32" s="38">
        <f t="shared" si="7"/>
        <v>-378911.29000000004</v>
      </c>
      <c r="G32" s="38">
        <f t="shared" si="7"/>
        <v>-60459.630000000005</v>
      </c>
      <c r="H32" s="38">
        <f t="shared" si="7"/>
        <v>-122895.88</v>
      </c>
      <c r="I32" s="38">
        <f t="shared" si="7"/>
        <v>-182873.36</v>
      </c>
      <c r="J32" s="38">
        <f t="shared" si="7"/>
        <v>-73082.8</v>
      </c>
      <c r="K32" s="38">
        <f t="shared" si="7"/>
        <v>-46915.840000000026</v>
      </c>
      <c r="L32" s="38">
        <f t="shared" si="7"/>
        <v>-394968.9</v>
      </c>
      <c r="M32" s="38">
        <f t="shared" si="7"/>
        <v>125192.19</v>
      </c>
      <c r="N32" s="38">
        <f t="shared" si="7"/>
        <v>2130.0599999999977</v>
      </c>
      <c r="O32" s="38">
        <f t="shared" si="7"/>
        <v>-198344.12000000002</v>
      </c>
      <c r="P32" s="38">
        <f t="shared" si="7"/>
        <v>-136036.00999999998</v>
      </c>
      <c r="Q32" s="38">
        <f t="shared" si="7"/>
        <v>0</v>
      </c>
      <c r="R32" s="38">
        <f t="shared" si="7"/>
        <v>-2262241.3499999996</v>
      </c>
    </row>
    <row r="33" spans="1:18" ht="18.75" customHeight="1">
      <c r="A33" s="22" t="s">
        <v>53</v>
      </c>
      <c r="B33" s="39">
        <f>+B34</f>
        <v>-417164.5</v>
      </c>
      <c r="C33" s="39">
        <f>+C34</f>
        <v>-81605.4</v>
      </c>
      <c r="D33" s="39">
        <f>+D34</f>
        <v>-350385.5</v>
      </c>
      <c r="E33" s="39">
        <f aca="true" t="shared" si="8" ref="E33:R33">+E34</f>
        <v>-131734.8</v>
      </c>
      <c r="F33" s="39">
        <f t="shared" si="8"/>
        <v>-336896.4</v>
      </c>
      <c r="G33" s="39">
        <f t="shared" si="8"/>
        <v>-64405.4</v>
      </c>
      <c r="H33" s="39">
        <f t="shared" si="8"/>
        <v>-310004.2</v>
      </c>
      <c r="I33" s="39">
        <f t="shared" si="8"/>
        <v>-532529.2</v>
      </c>
      <c r="J33" s="39">
        <f t="shared" si="8"/>
        <v>-73082.8</v>
      </c>
      <c r="K33" s="39">
        <f t="shared" si="8"/>
        <v>-439442.8</v>
      </c>
      <c r="L33" s="39">
        <f t="shared" si="8"/>
        <v>-380313.5</v>
      </c>
      <c r="M33" s="39">
        <f t="shared" si="8"/>
        <v>-341028.7</v>
      </c>
      <c r="N33" s="39">
        <f t="shared" si="8"/>
        <v>-327479.4</v>
      </c>
      <c r="O33" s="39">
        <f t="shared" si="8"/>
        <v>-196497.1</v>
      </c>
      <c r="P33" s="39">
        <f t="shared" si="8"/>
        <v>-135505.9</v>
      </c>
      <c r="Q33" s="39">
        <f t="shared" si="8"/>
        <v>0</v>
      </c>
      <c r="R33" s="39">
        <f t="shared" si="8"/>
        <v>-4118075.5999999996</v>
      </c>
    </row>
    <row r="34" spans="1:29" ht="18.75" customHeight="1">
      <c r="A34" s="17" t="s">
        <v>54</v>
      </c>
      <c r="B34" s="25">
        <f aca="true" t="shared" si="9" ref="B34:Q34">ROUND(-B9*$F$3,2)</f>
        <v>-417164.5</v>
      </c>
      <c r="C34" s="25">
        <f t="shared" si="9"/>
        <v>-81605.4</v>
      </c>
      <c r="D34" s="25">
        <f t="shared" si="9"/>
        <v>-350385.5</v>
      </c>
      <c r="E34" s="25">
        <f t="shared" si="9"/>
        <v>-131734.8</v>
      </c>
      <c r="F34" s="25">
        <f t="shared" si="9"/>
        <v>-336896.4</v>
      </c>
      <c r="G34" s="25">
        <f t="shared" si="9"/>
        <v>-64405.4</v>
      </c>
      <c r="H34" s="25">
        <f t="shared" si="9"/>
        <v>-310004.2</v>
      </c>
      <c r="I34" s="25">
        <f t="shared" si="9"/>
        <v>-532529.2</v>
      </c>
      <c r="J34" s="25">
        <f t="shared" si="9"/>
        <v>-73082.8</v>
      </c>
      <c r="K34" s="25">
        <f>ROUND(-K9*$F$3,2)</f>
        <v>-439442.8</v>
      </c>
      <c r="L34" s="25">
        <f>ROUND(-L9*$F$3,2)</f>
        <v>-380313.5</v>
      </c>
      <c r="M34" s="25">
        <f>ROUND(-M9*$F$3,2)</f>
        <v>-341028.7</v>
      </c>
      <c r="N34" s="25">
        <f>ROUND(-N9*$F$3,2)</f>
        <v>-327479.4</v>
      </c>
      <c r="O34" s="25">
        <f t="shared" si="9"/>
        <v>-196497.1</v>
      </c>
      <c r="P34" s="25">
        <f t="shared" si="9"/>
        <v>-135505.9</v>
      </c>
      <c r="Q34" s="25">
        <f t="shared" si="9"/>
        <v>0</v>
      </c>
      <c r="R34" s="40">
        <f>SUM(B34:Q34)</f>
        <v>-4118075.5999999996</v>
      </c>
      <c r="S34"/>
      <c r="T34"/>
      <c r="U34"/>
      <c r="V34"/>
      <c r="W34"/>
      <c r="X34"/>
      <c r="Y34"/>
      <c r="Z34"/>
      <c r="AA34"/>
      <c r="AB34"/>
      <c r="AC34"/>
    </row>
    <row r="35" spans="1:20" ht="18.75" customHeight="1">
      <c r="A35" s="22" t="s">
        <v>55</v>
      </c>
      <c r="B35" s="39">
        <f aca="true" t="shared" si="10" ref="B35:M35">SUM(B36:B41)</f>
        <v>-8459.78</v>
      </c>
      <c r="C35" s="39">
        <f>SUM(C36:C41)</f>
        <v>-2145.5</v>
      </c>
      <c r="D35" s="39">
        <f>SUM(D36:D41)</f>
        <v>-2402.39</v>
      </c>
      <c r="E35" s="39">
        <f t="shared" si="10"/>
        <v>0</v>
      </c>
      <c r="F35" s="39">
        <f t="shared" si="10"/>
        <v>-57720.58</v>
      </c>
      <c r="G35" s="39">
        <f t="shared" si="10"/>
        <v>-16700.49</v>
      </c>
      <c r="H35" s="39">
        <f t="shared" si="10"/>
        <v>-20836.539999999997</v>
      </c>
      <c r="I35" s="39">
        <f t="shared" si="10"/>
        <v>-63470.26</v>
      </c>
      <c r="J35" s="39">
        <f t="shared" si="10"/>
        <v>0</v>
      </c>
      <c r="K35" s="39">
        <f t="shared" si="10"/>
        <v>-11907.76</v>
      </c>
      <c r="L35" s="39">
        <f t="shared" si="10"/>
        <v>-23659</v>
      </c>
      <c r="M35" s="39">
        <f t="shared" si="10"/>
        <v>-54143.06</v>
      </c>
      <c r="N35" s="39">
        <f>SUM(N36:N41)</f>
        <v>-39393.61</v>
      </c>
      <c r="O35" s="39">
        <f>SUM(O36:O41)</f>
        <v>-6988.14</v>
      </c>
      <c r="P35" s="39">
        <f>SUM(P36:P41)</f>
        <v>-5917.03</v>
      </c>
      <c r="Q35" s="39">
        <f>SUM(Q36:Q41)</f>
        <v>-52470.35</v>
      </c>
      <c r="R35" s="39">
        <f>SUM(B35:Q35)</f>
        <v>-366214.49000000005</v>
      </c>
      <c r="T35" s="52"/>
    </row>
    <row r="36" spans="1:29" ht="18.75" customHeight="1">
      <c r="A36" s="17" t="s">
        <v>56</v>
      </c>
      <c r="B36" s="41">
        <v>-8459.78</v>
      </c>
      <c r="C36" s="41">
        <v>-2145.5</v>
      </c>
      <c r="D36" s="41">
        <v>-2402.39</v>
      </c>
      <c r="E36" s="41">
        <v>0</v>
      </c>
      <c r="F36" s="41">
        <v>-57720.58</v>
      </c>
      <c r="G36" s="41">
        <v>-16700.49</v>
      </c>
      <c r="H36" s="41">
        <v>-20333.44</v>
      </c>
      <c r="I36" s="41">
        <v>-63470.26</v>
      </c>
      <c r="J36" s="41">
        <v>0</v>
      </c>
      <c r="K36" s="41">
        <v>-11907.76</v>
      </c>
      <c r="L36" s="41">
        <v>-23659</v>
      </c>
      <c r="M36" s="41">
        <v>-54143.06</v>
      </c>
      <c r="N36" s="41">
        <v>-39393.61</v>
      </c>
      <c r="O36" s="41">
        <v>-6988.14</v>
      </c>
      <c r="P36" s="41">
        <v>-5917.03</v>
      </c>
      <c r="Q36" s="41">
        <v>-52470.35</v>
      </c>
      <c r="R36" s="41">
        <f aca="true" t="shared" si="11" ref="R36:R45">SUM(B36:Q36)</f>
        <v>-365711.39</v>
      </c>
      <c r="S36"/>
      <c r="T36" s="52"/>
      <c r="U36"/>
      <c r="V36"/>
      <c r="W36"/>
      <c r="X36"/>
      <c r="Y36"/>
      <c r="Z36"/>
      <c r="AA36"/>
      <c r="AB36"/>
      <c r="AC36"/>
    </row>
    <row r="37" spans="1:29" ht="18.75" customHeight="1">
      <c r="A37" s="17" t="s">
        <v>57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-503.1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f t="shared" si="11"/>
        <v>-503.1</v>
      </c>
      <c r="S37"/>
      <c r="T37" s="52"/>
      <c r="U37"/>
      <c r="V37"/>
      <c r="W37"/>
      <c r="X37"/>
      <c r="Y37"/>
      <c r="Z37"/>
      <c r="AA37"/>
      <c r="AB37"/>
      <c r="AC37"/>
    </row>
    <row r="38" spans="1:29" ht="18.75" customHeight="1">
      <c r="A38" s="17" t="s">
        <v>58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f t="shared" si="11"/>
        <v>0</v>
      </c>
      <c r="S38"/>
      <c r="T38" s="52"/>
      <c r="U38"/>
      <c r="V38"/>
      <c r="W38"/>
      <c r="X38"/>
      <c r="Y38"/>
      <c r="Z38"/>
      <c r="AA38"/>
      <c r="AB38"/>
      <c r="AC38"/>
    </row>
    <row r="39" spans="1:29" ht="18.75" customHeight="1">
      <c r="A39" s="17" t="s">
        <v>59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>
        <f t="shared" si="11"/>
        <v>0</v>
      </c>
      <c r="S39"/>
      <c r="T39" s="52"/>
      <c r="U39"/>
      <c r="V39"/>
      <c r="W39"/>
      <c r="X39"/>
      <c r="Y39"/>
      <c r="Z39"/>
      <c r="AA39"/>
      <c r="AB39"/>
      <c r="AC39"/>
    </row>
    <row r="40" spans="1:29" ht="18.75" customHeight="1">
      <c r="A40" s="17" t="s">
        <v>60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f t="shared" si="11"/>
        <v>0</v>
      </c>
      <c r="S40"/>
      <c r="T40" s="52"/>
      <c r="U40"/>
      <c r="V40"/>
      <c r="W40"/>
      <c r="X40"/>
      <c r="Y40"/>
      <c r="Z40"/>
      <c r="AA40"/>
      <c r="AB40"/>
      <c r="AC40"/>
    </row>
    <row r="41" spans="1:29" ht="18.75" customHeight="1">
      <c r="A41" s="20" t="s">
        <v>61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f t="shared" si="11"/>
        <v>0</v>
      </c>
      <c r="S41"/>
      <c r="T41" s="52"/>
      <c r="U41"/>
      <c r="V41"/>
      <c r="W41"/>
      <c r="X41"/>
      <c r="Y41"/>
      <c r="Z41"/>
      <c r="AA41"/>
      <c r="AB41"/>
      <c r="AC41"/>
    </row>
    <row r="42" spans="1:29" ht="18.75" customHeight="1">
      <c r="A42" s="22" t="s">
        <v>62</v>
      </c>
      <c r="B42" s="43">
        <v>116817.2</v>
      </c>
      <c r="C42" s="43">
        <v>11284.4</v>
      </c>
      <c r="D42" s="43">
        <v>59508.12</v>
      </c>
      <c r="E42" s="43">
        <v>11212.38</v>
      </c>
      <c r="F42" s="43">
        <v>15705.69</v>
      </c>
      <c r="G42" s="43">
        <v>20646.26</v>
      </c>
      <c r="H42" s="43">
        <v>207944.86</v>
      </c>
      <c r="I42" s="43">
        <v>413126.1</v>
      </c>
      <c r="J42" s="43">
        <v>0</v>
      </c>
      <c r="K42" s="43">
        <v>404434.72</v>
      </c>
      <c r="L42" s="43">
        <v>9003.6</v>
      </c>
      <c r="M42" s="43">
        <v>520363.95</v>
      </c>
      <c r="N42" s="43">
        <v>369003.07</v>
      </c>
      <c r="O42" s="43">
        <v>5141.12</v>
      </c>
      <c r="P42" s="43">
        <v>5386.92</v>
      </c>
      <c r="Q42" s="43">
        <v>95616.15</v>
      </c>
      <c r="R42" s="41">
        <f t="shared" si="11"/>
        <v>2265194.54</v>
      </c>
      <c r="S42"/>
      <c r="T42" s="52"/>
      <c r="U42"/>
      <c r="V42"/>
      <c r="W42"/>
      <c r="X42"/>
      <c r="Y42"/>
      <c r="Z42"/>
      <c r="AA42"/>
      <c r="AB42"/>
      <c r="AC42"/>
    </row>
    <row r="43" spans="1:29" ht="18.75" customHeight="1">
      <c r="A43" s="22" t="s">
        <v>63</v>
      </c>
      <c r="B43" s="43">
        <v>0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1">
        <f t="shared" si="11"/>
        <v>0</v>
      </c>
      <c r="S43"/>
      <c r="T43" s="52"/>
      <c r="U43"/>
      <c r="V43"/>
      <c r="W43"/>
      <c r="X43"/>
      <c r="Y43"/>
      <c r="Z43"/>
      <c r="AA43"/>
      <c r="AB43"/>
      <c r="AC43"/>
    </row>
    <row r="44" spans="1:22" ht="18.75" customHeight="1">
      <c r="A44" s="44" t="s">
        <v>64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-60045.27</v>
      </c>
      <c r="R44" s="25">
        <f t="shared" si="11"/>
        <v>-60045.27</v>
      </c>
      <c r="S44"/>
      <c r="T44"/>
      <c r="U44"/>
      <c r="V44"/>
    </row>
    <row r="45" spans="1:22" ht="18.75" customHeight="1">
      <c r="A45" s="44" t="s">
        <v>65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3">
        <v>-16899.47</v>
      </c>
      <c r="R45" s="25">
        <f t="shared" si="11"/>
        <v>-16899.47</v>
      </c>
      <c r="S45"/>
      <c r="T45"/>
      <c r="U45"/>
      <c r="V45"/>
    </row>
    <row r="46" spans="1:29" ht="15.75">
      <c r="A46" s="24" t="s">
        <v>66</v>
      </c>
      <c r="B46" s="45">
        <f aca="true" t="shared" si="12" ref="B46:Q46">+B28+B32</f>
        <v>5058425.717499999</v>
      </c>
      <c r="C46" s="45">
        <f t="shared" si="12"/>
        <v>1175706.2504</v>
      </c>
      <c r="D46" s="45">
        <f t="shared" si="12"/>
        <v>3350307.1775</v>
      </c>
      <c r="E46" s="45">
        <f t="shared" si="12"/>
        <v>1219914.591</v>
      </c>
      <c r="F46" s="45">
        <f t="shared" si="12"/>
        <v>4078576.454</v>
      </c>
      <c r="G46" s="45">
        <f t="shared" si="12"/>
        <v>1210792.6452000001</v>
      </c>
      <c r="H46" s="45">
        <f t="shared" si="12"/>
        <v>4595601.3846</v>
      </c>
      <c r="I46" s="45">
        <f t="shared" si="12"/>
        <v>5604711.174199999</v>
      </c>
      <c r="J46" s="45">
        <f t="shared" si="12"/>
        <v>655869.6949999998</v>
      </c>
      <c r="K46" s="45">
        <f t="shared" si="12"/>
        <v>4249021.9936</v>
      </c>
      <c r="L46" s="45">
        <f t="shared" si="12"/>
        <v>4241967.717499999</v>
      </c>
      <c r="M46" s="45">
        <f t="shared" si="12"/>
        <v>6081040.9697</v>
      </c>
      <c r="N46" s="45">
        <f t="shared" si="12"/>
        <v>5559689.9228</v>
      </c>
      <c r="O46" s="45">
        <f t="shared" si="12"/>
        <v>2646469.1991999997</v>
      </c>
      <c r="P46" s="45">
        <f t="shared" si="12"/>
        <v>1378674.0446</v>
      </c>
      <c r="Q46" s="45">
        <f t="shared" si="12"/>
        <v>0</v>
      </c>
      <c r="R46" s="45">
        <f>SUM(B46:Q46)</f>
        <v>51106768.936799996</v>
      </c>
      <c r="S46" s="46"/>
      <c r="T46" s="52"/>
      <c r="U46"/>
      <c r="V46"/>
      <c r="W46"/>
      <c r="X46"/>
      <c r="Y46"/>
      <c r="Z46"/>
      <c r="AA46"/>
      <c r="AB46"/>
      <c r="AC46"/>
    </row>
    <row r="47" spans="1:22" ht="15" customHeight="1">
      <c r="A47" s="48"/>
      <c r="B47" s="49"/>
      <c r="C47" s="49"/>
      <c r="D47" s="49"/>
      <c r="E47" s="50"/>
      <c r="F47" s="50"/>
      <c r="G47" s="50"/>
      <c r="H47" s="50"/>
      <c r="I47" s="50"/>
      <c r="J47" s="50"/>
      <c r="K47" s="49"/>
      <c r="L47" s="50"/>
      <c r="M47" s="50"/>
      <c r="N47" s="50"/>
      <c r="O47" s="50"/>
      <c r="P47" s="50"/>
      <c r="Q47" s="50"/>
      <c r="R47" s="51"/>
      <c r="S47" s="47"/>
      <c r="T47" s="52"/>
      <c r="U47" s="46"/>
      <c r="V47"/>
    </row>
    <row r="48" spans="1:20" ht="1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5"/>
      <c r="T48" s="33"/>
    </row>
    <row r="49" spans="1:20" ht="18.75" customHeight="1">
      <c r="A49" s="24" t="s">
        <v>67</v>
      </c>
      <c r="B49" s="56">
        <f>SUM(B50:B64)</f>
        <v>5058425.71</v>
      </c>
      <c r="C49" s="56">
        <f aca="true" t="shared" si="13" ref="C49:Q49">SUM(C50:C64)</f>
        <v>1175706.2599999998</v>
      </c>
      <c r="D49" s="56">
        <f t="shared" si="13"/>
        <v>3350307.1900000004</v>
      </c>
      <c r="E49" s="56">
        <f t="shared" si="13"/>
        <v>1219914.59</v>
      </c>
      <c r="F49" s="56">
        <f t="shared" si="13"/>
        <v>4078576.46</v>
      </c>
      <c r="G49" s="56">
        <f t="shared" si="13"/>
        <v>1210792.66</v>
      </c>
      <c r="H49" s="56">
        <f t="shared" si="13"/>
        <v>4595601.38</v>
      </c>
      <c r="I49" s="56">
        <f t="shared" si="13"/>
        <v>5604711.180000001</v>
      </c>
      <c r="J49" s="56">
        <f t="shared" si="13"/>
        <v>655869.7000000001</v>
      </c>
      <c r="K49" s="56">
        <f t="shared" si="13"/>
        <v>4249022</v>
      </c>
      <c r="L49" s="56">
        <f t="shared" si="13"/>
        <v>4241967.73</v>
      </c>
      <c r="M49" s="56">
        <f t="shared" si="13"/>
        <v>6081040.9799999995</v>
      </c>
      <c r="N49" s="56">
        <f t="shared" si="13"/>
        <v>5559689.930000001</v>
      </c>
      <c r="O49" s="56">
        <f t="shared" si="13"/>
        <v>2646469.21</v>
      </c>
      <c r="P49" s="56">
        <f t="shared" si="13"/>
        <v>1378674.06</v>
      </c>
      <c r="Q49" s="56">
        <f t="shared" si="13"/>
        <v>0</v>
      </c>
      <c r="R49" s="45">
        <f>SUM(R50:R64)</f>
        <v>51106769.04</v>
      </c>
      <c r="S49" s="47"/>
      <c r="T49" s="52"/>
    </row>
    <row r="50" spans="1:21" ht="18.75" customHeight="1">
      <c r="A50" s="22" t="s">
        <v>114</v>
      </c>
      <c r="B50" s="56">
        <v>5058425.71</v>
      </c>
      <c r="C50" s="57">
        <v>0</v>
      </c>
      <c r="D50" s="56">
        <v>3350307.1900000004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45">
        <f aca="true" t="shared" si="14" ref="R50:R63">SUM(B50:Q50)</f>
        <v>8408732.9</v>
      </c>
      <c r="S50"/>
      <c r="T50" s="52"/>
      <c r="U50" s="46"/>
    </row>
    <row r="51" spans="1:21" ht="18.75" customHeight="1">
      <c r="A51" s="22" t="s">
        <v>115</v>
      </c>
      <c r="B51" s="57">
        <v>0</v>
      </c>
      <c r="C51" s="56">
        <v>1175706.2599999998</v>
      </c>
      <c r="D51" s="57">
        <v>0</v>
      </c>
      <c r="E51" s="56">
        <v>1219914.59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45">
        <f t="shared" si="14"/>
        <v>2395620.8499999996</v>
      </c>
      <c r="S51"/>
      <c r="T51" s="52"/>
      <c r="U51" s="47"/>
    </row>
    <row r="52" spans="1:20" ht="18.75" customHeight="1">
      <c r="A52" s="22" t="s">
        <v>70</v>
      </c>
      <c r="B52" s="57">
        <v>0</v>
      </c>
      <c r="C52" s="57">
        <v>0</v>
      </c>
      <c r="D52" s="57">
        <v>0</v>
      </c>
      <c r="E52" s="57">
        <v>0</v>
      </c>
      <c r="F52" s="39">
        <v>4078576.46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45">
        <f t="shared" si="14"/>
        <v>4078576.46</v>
      </c>
      <c r="T52" s="52"/>
    </row>
    <row r="53" spans="1:21" ht="18.75" customHeight="1">
      <c r="A53" s="22" t="s">
        <v>71</v>
      </c>
      <c r="B53" s="57">
        <v>0</v>
      </c>
      <c r="C53" s="57">
        <v>0</v>
      </c>
      <c r="D53" s="57">
        <v>0</v>
      </c>
      <c r="E53" s="57">
        <v>0</v>
      </c>
      <c r="F53" s="57">
        <v>0</v>
      </c>
      <c r="G53" s="39">
        <v>1210792.66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45">
        <f t="shared" si="14"/>
        <v>1210792.66</v>
      </c>
      <c r="T53" s="52"/>
      <c r="U53"/>
    </row>
    <row r="54" spans="1:22" ht="18.75" customHeight="1">
      <c r="A54" s="22" t="s">
        <v>72</v>
      </c>
      <c r="B54" s="57">
        <v>0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39">
        <v>4595601.38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45">
        <f t="shared" si="14"/>
        <v>4595601.38</v>
      </c>
      <c r="T54" s="52"/>
      <c r="V54"/>
    </row>
    <row r="55" spans="1:23" ht="18.75" customHeight="1">
      <c r="A55" s="22" t="s">
        <v>73</v>
      </c>
      <c r="B55" s="57">
        <v>0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6">
        <v>5604711.180000001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45">
        <f t="shared" si="14"/>
        <v>5604711.180000001</v>
      </c>
      <c r="T55" s="52"/>
      <c r="W55"/>
    </row>
    <row r="56" spans="1:23" ht="18.75" customHeight="1">
      <c r="A56" s="22" t="s">
        <v>116</v>
      </c>
      <c r="B56" s="57">
        <v>0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6">
        <v>655869.7000000001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45">
        <f t="shared" si="14"/>
        <v>655869.7000000001</v>
      </c>
      <c r="T56" s="52"/>
      <c r="W56"/>
    </row>
    <row r="57" spans="1:24" ht="18.75" customHeight="1">
      <c r="A57" s="22" t="s">
        <v>117</v>
      </c>
      <c r="B57" s="57">
        <v>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6">
        <v>4249022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45">
        <f t="shared" si="14"/>
        <v>4249022</v>
      </c>
      <c r="T57" s="52"/>
      <c r="X57"/>
    </row>
    <row r="58" spans="1:25" ht="18.75" customHeight="1">
      <c r="A58" s="22" t="s">
        <v>118</v>
      </c>
      <c r="B58" s="57">
        <v>0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39">
        <v>4241967.73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45">
        <f t="shared" si="14"/>
        <v>4241967.73</v>
      </c>
      <c r="T58" s="52"/>
      <c r="Y58"/>
    </row>
    <row r="59" spans="1:26" ht="18.75" customHeight="1">
      <c r="A59" s="22" t="s">
        <v>119</v>
      </c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39">
        <v>6081040.9799999995</v>
      </c>
      <c r="N59" s="57">
        <v>0</v>
      </c>
      <c r="O59" s="57">
        <v>0</v>
      </c>
      <c r="P59" s="57">
        <v>0</v>
      </c>
      <c r="Q59" s="57">
        <v>0</v>
      </c>
      <c r="R59" s="45">
        <f t="shared" si="14"/>
        <v>6081040.9799999995</v>
      </c>
      <c r="S59"/>
      <c r="T59" s="52"/>
      <c r="Z59"/>
    </row>
    <row r="60" spans="1:27" ht="18.75" customHeight="1">
      <c r="A60" s="22" t="s">
        <v>78</v>
      </c>
      <c r="B60" s="57">
        <v>0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39">
        <v>5559689.930000001</v>
      </c>
      <c r="O60" s="57">
        <v>0</v>
      </c>
      <c r="P60" s="57">
        <v>0</v>
      </c>
      <c r="Q60" s="57">
        <v>0</v>
      </c>
      <c r="R60" s="45">
        <f t="shared" si="14"/>
        <v>5559689.930000001</v>
      </c>
      <c r="T60" s="52"/>
      <c r="AA60"/>
    </row>
    <row r="61" spans="1:28" ht="18.75" customHeight="1">
      <c r="A61" s="22" t="s">
        <v>79</v>
      </c>
      <c r="B61" s="57">
        <v>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39">
        <v>2646469.21</v>
      </c>
      <c r="P61" s="57">
        <v>0</v>
      </c>
      <c r="Q61" s="57">
        <v>0</v>
      </c>
      <c r="R61" s="45">
        <f t="shared" si="14"/>
        <v>2646469.21</v>
      </c>
      <c r="T61" s="52"/>
      <c r="U61"/>
      <c r="AB61"/>
    </row>
    <row r="62" spans="1:29" ht="18.75" customHeight="1">
      <c r="A62" s="22" t="s">
        <v>80</v>
      </c>
      <c r="B62" s="57">
        <v>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39">
        <v>1378674.06</v>
      </c>
      <c r="Q62" s="57">
        <v>0</v>
      </c>
      <c r="R62" s="45">
        <f t="shared" si="14"/>
        <v>1378674.06</v>
      </c>
      <c r="S62"/>
      <c r="T62" s="52"/>
      <c r="V62"/>
      <c r="AC62"/>
    </row>
    <row r="63" spans="1:29" ht="18.75" customHeight="1">
      <c r="A63" s="22" t="s">
        <v>120</v>
      </c>
      <c r="B63" s="57">
        <v>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39">
        <v>0</v>
      </c>
      <c r="R63" s="45">
        <f t="shared" si="14"/>
        <v>0</v>
      </c>
      <c r="S63"/>
      <c r="T63" s="52"/>
      <c r="V63"/>
      <c r="AC63"/>
    </row>
    <row r="64" spans="1:29" ht="18.75" customHeight="1">
      <c r="A64" s="22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/>
      <c r="T64"/>
      <c r="U64"/>
      <c r="V64"/>
      <c r="W64"/>
      <c r="X64"/>
      <c r="Y64"/>
      <c r="Z64"/>
      <c r="AA64"/>
      <c r="AB64"/>
      <c r="AC64"/>
    </row>
    <row r="65" spans="1:18" ht="17.25" customHeight="1">
      <c r="A65" s="59"/>
      <c r="B65" s="60">
        <v>0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/>
      <c r="P65" s="60"/>
      <c r="Q65" s="60"/>
      <c r="R65" s="60"/>
    </row>
    <row r="66" spans="1:18" ht="15" customHeight="1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3"/>
    </row>
    <row r="67" spans="1:18" ht="18.75" customHeight="1">
      <c r="A67" s="24" t="s">
        <v>121</v>
      </c>
      <c r="B67" s="57">
        <v>0</v>
      </c>
      <c r="C67" s="57">
        <v>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45"/>
    </row>
    <row r="68" spans="1:19" ht="18.75" customHeight="1">
      <c r="A68" s="22" t="s">
        <v>122</v>
      </c>
      <c r="B68" s="64">
        <f>B29/B7</f>
        <v>2.2477</v>
      </c>
      <c r="C68" s="64">
        <v>0</v>
      </c>
      <c r="D68" s="64">
        <f>D29/D7</f>
        <v>2.3155</v>
      </c>
      <c r="E68" s="64">
        <v>0</v>
      </c>
      <c r="F68" s="64">
        <v>0</v>
      </c>
      <c r="G68" s="64">
        <v>0</v>
      </c>
      <c r="H68" s="57">
        <v>0</v>
      </c>
      <c r="I68" s="57">
        <v>0</v>
      </c>
      <c r="J68" s="64">
        <v>0</v>
      </c>
      <c r="K68" s="64">
        <v>0</v>
      </c>
      <c r="L68" s="64">
        <v>0</v>
      </c>
      <c r="M68" s="64">
        <v>0</v>
      </c>
      <c r="N68" s="57">
        <v>0</v>
      </c>
      <c r="O68" s="64">
        <v>0</v>
      </c>
      <c r="P68" s="64">
        <v>0</v>
      </c>
      <c r="Q68" s="64">
        <v>0</v>
      </c>
      <c r="R68" s="45"/>
      <c r="S68"/>
    </row>
    <row r="69" spans="1:19" ht="18.75" customHeight="1">
      <c r="A69" s="22" t="s">
        <v>123</v>
      </c>
      <c r="B69" s="64">
        <v>0</v>
      </c>
      <c r="C69" s="64">
        <f>C29/C7</f>
        <v>2.5867999999999998</v>
      </c>
      <c r="D69" s="64">
        <v>0</v>
      </c>
      <c r="E69" s="64">
        <f>E29/E7</f>
        <v>2.7577999999999996</v>
      </c>
      <c r="F69" s="64">
        <v>0</v>
      </c>
      <c r="G69" s="64">
        <v>0</v>
      </c>
      <c r="H69" s="57">
        <v>0</v>
      </c>
      <c r="I69" s="57">
        <v>0</v>
      </c>
      <c r="J69" s="64">
        <v>0</v>
      </c>
      <c r="K69" s="64">
        <v>0</v>
      </c>
      <c r="L69" s="64">
        <v>0</v>
      </c>
      <c r="M69" s="64">
        <v>0</v>
      </c>
      <c r="N69" s="57">
        <v>0</v>
      </c>
      <c r="O69" s="64">
        <v>0</v>
      </c>
      <c r="P69" s="64">
        <v>0</v>
      </c>
      <c r="Q69" s="64">
        <v>0</v>
      </c>
      <c r="R69" s="45"/>
      <c r="S69"/>
    </row>
    <row r="70" spans="1:20" ht="18.75" customHeight="1">
      <c r="A70" s="22" t="s">
        <v>84</v>
      </c>
      <c r="B70" s="64">
        <v>0</v>
      </c>
      <c r="C70" s="64">
        <v>0</v>
      </c>
      <c r="D70" s="64">
        <v>0</v>
      </c>
      <c r="E70" s="64">
        <v>0</v>
      </c>
      <c r="F70" s="65">
        <f>(F$29/F$7)</f>
        <v>2.0679999999999996</v>
      </c>
      <c r="G70" s="64">
        <v>0</v>
      </c>
      <c r="H70" s="57">
        <v>0</v>
      </c>
      <c r="I70" s="57">
        <v>0</v>
      </c>
      <c r="J70" s="64">
        <v>0</v>
      </c>
      <c r="K70" s="64">
        <v>0</v>
      </c>
      <c r="L70" s="64">
        <v>0</v>
      </c>
      <c r="M70" s="64">
        <v>0</v>
      </c>
      <c r="N70" s="57">
        <v>0</v>
      </c>
      <c r="O70" s="64">
        <v>0</v>
      </c>
      <c r="P70" s="64">
        <v>0</v>
      </c>
      <c r="Q70" s="64">
        <v>0</v>
      </c>
      <c r="R70" s="39"/>
      <c r="T70"/>
    </row>
    <row r="71" spans="1:21" ht="18.75" customHeight="1">
      <c r="A71" s="22" t="s">
        <v>85</v>
      </c>
      <c r="B71" s="64">
        <v>0</v>
      </c>
      <c r="C71" s="64">
        <v>0</v>
      </c>
      <c r="D71" s="64">
        <v>0</v>
      </c>
      <c r="E71" s="64">
        <v>0</v>
      </c>
      <c r="F71" s="64">
        <v>0</v>
      </c>
      <c r="G71" s="65">
        <f>(G$29/G$7)</f>
        <v>3.1212</v>
      </c>
      <c r="H71" s="57">
        <v>0</v>
      </c>
      <c r="I71" s="57">
        <v>0</v>
      </c>
      <c r="J71" s="64">
        <v>0</v>
      </c>
      <c r="K71" s="64">
        <v>0</v>
      </c>
      <c r="L71" s="64">
        <v>0</v>
      </c>
      <c r="M71" s="64">
        <v>0</v>
      </c>
      <c r="N71" s="57">
        <v>0</v>
      </c>
      <c r="O71" s="64">
        <v>0</v>
      </c>
      <c r="P71" s="64">
        <v>0</v>
      </c>
      <c r="Q71" s="64">
        <v>0</v>
      </c>
      <c r="R71" s="45"/>
      <c r="U71"/>
    </row>
    <row r="72" spans="1:22" ht="18.75" customHeight="1">
      <c r="A72" s="22" t="s">
        <v>86</v>
      </c>
      <c r="B72" s="64">
        <v>0</v>
      </c>
      <c r="C72" s="64">
        <v>0</v>
      </c>
      <c r="D72" s="64">
        <v>0</v>
      </c>
      <c r="E72" s="64">
        <v>0</v>
      </c>
      <c r="F72" s="64">
        <v>0</v>
      </c>
      <c r="G72" s="64">
        <v>0</v>
      </c>
      <c r="H72" s="64">
        <f>(H$29/H$7)</f>
        <v>2.3747</v>
      </c>
      <c r="I72" s="57">
        <v>0</v>
      </c>
      <c r="J72" s="64">
        <v>0</v>
      </c>
      <c r="K72" s="64">
        <v>0</v>
      </c>
      <c r="L72" s="64">
        <v>0</v>
      </c>
      <c r="M72" s="64">
        <v>0</v>
      </c>
      <c r="N72" s="57">
        <v>0</v>
      </c>
      <c r="O72" s="64">
        <v>0</v>
      </c>
      <c r="P72" s="64">
        <v>0</v>
      </c>
      <c r="Q72" s="64">
        <v>0</v>
      </c>
      <c r="R72" s="39"/>
      <c r="V72"/>
    </row>
    <row r="73" spans="1:23" ht="18.75" customHeight="1">
      <c r="A73" s="22" t="s">
        <v>87</v>
      </c>
      <c r="B73" s="64">
        <v>0</v>
      </c>
      <c r="C73" s="64">
        <v>0</v>
      </c>
      <c r="D73" s="64">
        <v>0</v>
      </c>
      <c r="E73" s="64">
        <v>0</v>
      </c>
      <c r="F73" s="64">
        <v>0</v>
      </c>
      <c r="G73" s="64">
        <v>0</v>
      </c>
      <c r="H73" s="57">
        <v>0</v>
      </c>
      <c r="I73" s="64">
        <f>(I$29/I$7)</f>
        <v>1.9578</v>
      </c>
      <c r="J73" s="64">
        <v>0</v>
      </c>
      <c r="K73" s="64">
        <v>0</v>
      </c>
      <c r="L73" s="64">
        <v>0</v>
      </c>
      <c r="M73" s="64">
        <v>0</v>
      </c>
      <c r="N73" s="57">
        <v>0</v>
      </c>
      <c r="O73" s="64">
        <v>0</v>
      </c>
      <c r="P73" s="64">
        <v>0</v>
      </c>
      <c r="Q73" s="64">
        <v>0</v>
      </c>
      <c r="R73" s="45"/>
      <c r="W73"/>
    </row>
    <row r="74" spans="1:24" ht="18.75" customHeight="1">
      <c r="A74" s="22" t="s">
        <v>124</v>
      </c>
      <c r="B74" s="64">
        <v>0</v>
      </c>
      <c r="C74" s="64">
        <v>0</v>
      </c>
      <c r="D74" s="64">
        <v>0</v>
      </c>
      <c r="E74" s="64">
        <v>0</v>
      </c>
      <c r="F74" s="64">
        <v>0</v>
      </c>
      <c r="G74" s="64">
        <v>0</v>
      </c>
      <c r="H74" s="57">
        <v>0</v>
      </c>
      <c r="I74" s="57">
        <v>0</v>
      </c>
      <c r="J74" s="64">
        <f>J29/J7</f>
        <v>2.5049999999999994</v>
      </c>
      <c r="K74" s="64">
        <v>0</v>
      </c>
      <c r="L74" s="64">
        <v>0</v>
      </c>
      <c r="M74" s="64">
        <v>0</v>
      </c>
      <c r="N74" s="57">
        <v>0</v>
      </c>
      <c r="O74" s="64">
        <v>0</v>
      </c>
      <c r="P74" s="64">
        <v>0</v>
      </c>
      <c r="Q74" s="64">
        <v>0</v>
      </c>
      <c r="R74" s="45"/>
      <c r="X74"/>
    </row>
    <row r="75" spans="1:24" ht="18.75" customHeight="1">
      <c r="A75" s="22" t="s">
        <v>125</v>
      </c>
      <c r="B75" s="64">
        <v>0</v>
      </c>
      <c r="C75" s="64">
        <v>0</v>
      </c>
      <c r="D75" s="64">
        <v>0</v>
      </c>
      <c r="E75" s="64">
        <v>0</v>
      </c>
      <c r="F75" s="64">
        <v>0</v>
      </c>
      <c r="G75" s="64">
        <v>0</v>
      </c>
      <c r="H75" s="57">
        <v>0</v>
      </c>
      <c r="I75" s="57">
        <v>0</v>
      </c>
      <c r="J75" s="64">
        <v>0</v>
      </c>
      <c r="K75" s="64">
        <f>(K$29/K$7)</f>
        <v>2.2861999999999996</v>
      </c>
      <c r="L75" s="64">
        <v>0</v>
      </c>
      <c r="M75" s="64">
        <v>0</v>
      </c>
      <c r="N75" s="57">
        <v>0</v>
      </c>
      <c r="O75" s="64">
        <v>0</v>
      </c>
      <c r="P75" s="64">
        <v>0</v>
      </c>
      <c r="Q75" s="64">
        <v>0</v>
      </c>
      <c r="R75" s="45"/>
      <c r="X75"/>
    </row>
    <row r="76" spans="1:25" ht="18.75" customHeight="1">
      <c r="A76" s="22" t="s">
        <v>126</v>
      </c>
      <c r="B76" s="64">
        <v>0</v>
      </c>
      <c r="C76" s="64">
        <v>0</v>
      </c>
      <c r="D76" s="64">
        <v>0</v>
      </c>
      <c r="E76" s="64">
        <v>0</v>
      </c>
      <c r="F76" s="64">
        <v>0</v>
      </c>
      <c r="G76" s="64">
        <v>0</v>
      </c>
      <c r="H76" s="57">
        <v>0</v>
      </c>
      <c r="I76" s="57">
        <v>0</v>
      </c>
      <c r="J76" s="64">
        <v>0</v>
      </c>
      <c r="K76" s="64">
        <v>0</v>
      </c>
      <c r="L76" s="64">
        <f>(L$29/L$7)</f>
        <v>2.6205000000000003</v>
      </c>
      <c r="M76" s="64">
        <v>0</v>
      </c>
      <c r="N76" s="57">
        <v>0</v>
      </c>
      <c r="O76" s="64">
        <v>0</v>
      </c>
      <c r="P76" s="64">
        <v>0</v>
      </c>
      <c r="Q76" s="64">
        <v>0</v>
      </c>
      <c r="R76" s="39"/>
      <c r="Y76"/>
    </row>
    <row r="77" spans="1:26" ht="18.75" customHeight="1">
      <c r="A77" s="22" t="s">
        <v>127</v>
      </c>
      <c r="B77" s="64">
        <v>0</v>
      </c>
      <c r="C77" s="64">
        <v>0</v>
      </c>
      <c r="D77" s="64">
        <v>0</v>
      </c>
      <c r="E77" s="64">
        <v>0</v>
      </c>
      <c r="F77" s="64">
        <v>0</v>
      </c>
      <c r="G77" s="64">
        <v>0</v>
      </c>
      <c r="H77" s="57">
        <v>0</v>
      </c>
      <c r="I77" s="57">
        <v>0</v>
      </c>
      <c r="J77" s="64">
        <v>0</v>
      </c>
      <c r="K77" s="64">
        <v>0</v>
      </c>
      <c r="L77" s="64">
        <v>0</v>
      </c>
      <c r="M77" s="64">
        <f>(M$29/M$7)</f>
        <v>2.2923</v>
      </c>
      <c r="N77" s="57">
        <v>0</v>
      </c>
      <c r="O77" s="64">
        <v>0</v>
      </c>
      <c r="P77" s="64">
        <v>0</v>
      </c>
      <c r="Q77" s="64">
        <v>0</v>
      </c>
      <c r="R77" s="45"/>
      <c r="S77"/>
      <c r="Z77"/>
    </row>
    <row r="78" spans="1:27" ht="18.75" customHeight="1">
      <c r="A78" s="22" t="s">
        <v>92</v>
      </c>
      <c r="B78" s="64">
        <v>0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57">
        <v>0</v>
      </c>
      <c r="I78" s="57">
        <v>0</v>
      </c>
      <c r="J78" s="64">
        <v>0</v>
      </c>
      <c r="K78" s="64">
        <v>0</v>
      </c>
      <c r="L78" s="64">
        <v>0</v>
      </c>
      <c r="M78" s="64">
        <v>0</v>
      </c>
      <c r="N78" s="64">
        <f>(N$29/N$7)</f>
        <v>2.5644</v>
      </c>
      <c r="O78" s="64">
        <v>0</v>
      </c>
      <c r="P78" s="64">
        <v>0</v>
      </c>
      <c r="Q78" s="64">
        <v>0</v>
      </c>
      <c r="R78" s="39"/>
      <c r="T78"/>
      <c r="AA78"/>
    </row>
    <row r="79" spans="1:28" ht="18.75" customHeight="1">
      <c r="A79" s="22" t="s">
        <v>93</v>
      </c>
      <c r="B79" s="64">
        <v>0</v>
      </c>
      <c r="C79" s="64">
        <v>0</v>
      </c>
      <c r="D79" s="64">
        <v>0</v>
      </c>
      <c r="E79" s="64">
        <v>0</v>
      </c>
      <c r="F79" s="64">
        <v>0</v>
      </c>
      <c r="G79" s="64">
        <v>0</v>
      </c>
      <c r="H79" s="57">
        <v>0</v>
      </c>
      <c r="I79" s="57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f>(O$29/O$7)</f>
        <v>3.2342</v>
      </c>
      <c r="P79" s="64">
        <v>0</v>
      </c>
      <c r="Q79" s="64">
        <v>0</v>
      </c>
      <c r="R79" s="66"/>
      <c r="U79"/>
      <c r="AB79"/>
    </row>
    <row r="80" spans="1:28" ht="18.75" customHeight="1">
      <c r="A80" s="22" t="s">
        <v>94</v>
      </c>
      <c r="B80" s="64">
        <v>0</v>
      </c>
      <c r="C80" s="64">
        <v>0</v>
      </c>
      <c r="D80" s="64">
        <v>0</v>
      </c>
      <c r="E80" s="64">
        <v>0</v>
      </c>
      <c r="F80" s="64">
        <v>0</v>
      </c>
      <c r="G80" s="64">
        <v>0</v>
      </c>
      <c r="H80" s="57">
        <v>0</v>
      </c>
      <c r="I80" s="57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f>P29/P7</f>
        <v>2.7665999999999995</v>
      </c>
      <c r="Q80" s="64">
        <v>0</v>
      </c>
      <c r="R80" s="66"/>
      <c r="U80"/>
      <c r="AB80"/>
    </row>
    <row r="81" spans="1:28" ht="18.75" customHeight="1">
      <c r="A81" s="22" t="s">
        <v>128</v>
      </c>
      <c r="B81" s="64">
        <v>0</v>
      </c>
      <c r="C81" s="64">
        <v>0</v>
      </c>
      <c r="D81" s="64">
        <v>0</v>
      </c>
      <c r="E81" s="64">
        <v>0</v>
      </c>
      <c r="F81" s="64">
        <v>0</v>
      </c>
      <c r="G81" s="64">
        <v>0</v>
      </c>
      <c r="H81" s="57">
        <v>0</v>
      </c>
      <c r="I81" s="57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6"/>
      <c r="U81"/>
      <c r="AB81"/>
    </row>
    <row r="82" spans="1:29" ht="18.75" customHeight="1">
      <c r="A82" s="48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8"/>
      <c r="Q82" s="68"/>
      <c r="R82" s="69"/>
      <c r="S82"/>
      <c r="V82"/>
      <c r="AC82"/>
    </row>
    <row r="83" spans="1:14" ht="21" customHeight="1">
      <c r="A83" s="70" t="s">
        <v>129</v>
      </c>
      <c r="B83" s="71"/>
      <c r="C83" s="71"/>
      <c r="D83" s="71"/>
      <c r="E83"/>
      <c r="F83"/>
      <c r="G83"/>
      <c r="H83"/>
      <c r="I83"/>
      <c r="J83" s="72"/>
      <c r="K83" s="72"/>
      <c r="L83"/>
      <c r="M83"/>
      <c r="N83"/>
    </row>
    <row r="84" spans="1:17" ht="15.75">
      <c r="A84" s="73" t="s">
        <v>130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83"/>
    </row>
    <row r="85" spans="1:14" ht="14.25">
      <c r="A85" s="84" t="s">
        <v>131</v>
      </c>
      <c r="B85" s="71"/>
      <c r="C85" s="71"/>
      <c r="D85" s="71"/>
      <c r="E85"/>
      <c r="F85"/>
      <c r="G85"/>
      <c r="H85"/>
      <c r="I85"/>
      <c r="J85" s="72"/>
      <c r="K85" s="72"/>
      <c r="L85"/>
      <c r="M85"/>
      <c r="N85"/>
    </row>
    <row r="86" spans="1:16" ht="15.75">
      <c r="A86" s="84" t="s">
        <v>132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</row>
    <row r="87" spans="2:14" ht="14.25">
      <c r="B87"/>
      <c r="C87"/>
      <c r="D87"/>
      <c r="E87"/>
      <c r="F87"/>
      <c r="G87"/>
      <c r="H87"/>
      <c r="I87"/>
      <c r="J87" s="74"/>
      <c r="K87" s="74"/>
      <c r="L87" s="75"/>
      <c r="M87" s="75"/>
      <c r="N87" s="75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spans="16:17" ht="14.25">
      <c r="P97"/>
      <c r="Q97"/>
    </row>
  </sheetData>
  <sheetProtection/>
  <mergeCells count="7">
    <mergeCell ref="A84:P84"/>
    <mergeCell ref="A1:R1"/>
    <mergeCell ref="A2:R2"/>
    <mergeCell ref="A4:A6"/>
    <mergeCell ref="B4:Q4"/>
    <mergeCell ref="R4:R6"/>
    <mergeCell ref="A65:R65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2019-07-11T19:30:32Z</dcterms:created>
  <dcterms:modified xsi:type="dcterms:W3CDTF">2019-07-11T19:51:28Z</dcterms:modified>
  <cp:category/>
  <cp:version/>
  <cp:contentType/>
  <cp:contentStatus/>
</cp:coreProperties>
</file>