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<sst xmlns="http://schemas.openxmlformats.org/spreadsheetml/2006/main" count="104" uniqueCount="98">
  <si>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</si>
  <si>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</si>
  <si>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</si>
  <si>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</si>
  <si>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</si>
  <si>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</si>
  <si>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</si>
  <si>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</si>
  <si>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</si>
  <si>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</si>
  <si>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</si>
  <si>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</si>
  <si>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</si>
  <si>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</si>
  <si>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</si>
  <si>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</si>
  <si>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</si>
  <si>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</si>
  <si>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</si>
  <si>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</si>
  <si>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</si>
  <si>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</si>
  <si>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</si>
  <si>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</si>
  <si>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</si>
  <si>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</si>
  <si>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</si>
  <si>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</si>
  <si>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</si>
  <si>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</si>
  <si>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</si>
  <si>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</si>
  <si>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</si>
  <si>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</si>
  <si>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</si>
  <si>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</si>
  <si>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</si>
  <si>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</si>
  <si>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</si>
  <si>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</si>
  <si>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</si>
  <si>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</si>
  <si>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</si>
  <si>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</si>
  <si>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</si>
  <si>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</si>
  <si>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</si>
  <si>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</si>
  <si>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</si>
  <si>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</si>
  <si>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</si>
  <si>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</si>
  <si>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</si>
  <si>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</si>
  <si>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</si>
  <si>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</si>
  <si>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</si>
  <si>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</si>
  <si>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</si>
  <si>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</si>
  <si>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</si>
  <si>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</si>
  <si>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</si>
  <si>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</si>
  <si>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</si>
  <si>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</si>
  <si>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</si>
  <si>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</si>
  <si>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</si>
  <si>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</si>
  <si>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</si>
  <si>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</si>
  <si>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</si>
  <si>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</si>
  <si>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</si>
  <si>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</si>
  <si>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</si>
  <si>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</si>
  <si>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</si>
  <si>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</si>
  <si>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</si>
  <si>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</si>
  <si>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</si>
  <si>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</si>
  <si>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</si>
  <si>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</si>
  <si>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</si>
  <si>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</si>
  <si>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</si>
  <si>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</si>
  <si>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</si>
  <si>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</si>
  <si>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</si>
  <si>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</si>
  <si>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</si>
  <si>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</si>
  <si>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</si>
  <si>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26/06/19 - VENCIMENTO 03/07/19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</si>
</sst>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3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5.125" style="1" bestFit="1" customWidth="1"/>
    <col min="20" max="16384" width="9.00390625" style="1" customWidth="1"/>
  </cols>
  <sheetData>
    <row r="1" spans="1:17" ht="21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2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5" t="s">
        <v>1</v>
      </c>
      <c r="B4" s="75" t="s">
        <v>25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 t="s">
        <v>2</v>
      </c>
    </row>
    <row r="5" spans="1:17" ht="42" customHeight="1">
      <c r="A5" s="75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5"/>
    </row>
    <row r="6" spans="1:17" ht="20.25" customHeight="1">
      <c r="A6" s="75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5"/>
    </row>
    <row r="7" spans="1:28" ht="18.75" customHeight="1">
      <c r="A7" s="9" t="s">
        <v>3</v>
      </c>
      <c r="B7" s="10">
        <f aca="true" t="shared" si="0" ref="B7:P7">B8+B18+B22</f>
        <v>387890</v>
      </c>
      <c r="C7" s="10">
        <f>C8+C18+C22</f>
        <v>80088</v>
      </c>
      <c r="D7" s="10">
        <f>D8+D18+D22</f>
        <v>259186</v>
      </c>
      <c r="E7" s="10">
        <f t="shared" si="0"/>
        <v>80547</v>
      </c>
      <c r="F7" s="10">
        <f t="shared" si="0"/>
        <v>345062</v>
      </c>
      <c r="G7" s="10">
        <f t="shared" si="0"/>
        <v>67240</v>
      </c>
      <c r="H7" s="10">
        <f t="shared" si="0"/>
        <v>316027</v>
      </c>
      <c r="I7" s="10">
        <f t="shared" si="0"/>
        <v>490787</v>
      </c>
      <c r="J7" s="10">
        <f t="shared" si="0"/>
        <v>50504</v>
      </c>
      <c r="K7" s="10">
        <f t="shared" si="0"/>
        <v>318848</v>
      </c>
      <c r="L7" s="10">
        <f t="shared" si="0"/>
        <v>280286</v>
      </c>
      <c r="M7" s="10">
        <f t="shared" si="0"/>
        <v>413690</v>
      </c>
      <c r="N7" s="10">
        <f t="shared" si="0"/>
        <v>347651</v>
      </c>
      <c r="O7" s="10">
        <f t="shared" si="0"/>
        <v>142445</v>
      </c>
      <c r="P7" s="10">
        <f t="shared" si="0"/>
        <v>91248</v>
      </c>
      <c r="Q7" s="10">
        <f>+Q8+Q18+Q22</f>
        <v>3671499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170830</v>
      </c>
      <c r="C8" s="12">
        <f>+C9+C10+C14</f>
        <v>35497</v>
      </c>
      <c r="D8" s="12">
        <f>+D9+D10+D14</f>
        <v>124109</v>
      </c>
      <c r="E8" s="12">
        <f t="shared" si="1"/>
        <v>38344</v>
      </c>
      <c r="F8" s="12">
        <f t="shared" si="1"/>
        <v>175367</v>
      </c>
      <c r="G8" s="12">
        <f t="shared" si="1"/>
        <v>30238</v>
      </c>
      <c r="H8" s="12">
        <f t="shared" si="1"/>
        <v>150697</v>
      </c>
      <c r="I8" s="12">
        <f t="shared" si="1"/>
        <v>237102</v>
      </c>
      <c r="J8" s="12">
        <f t="shared" si="1"/>
        <v>24269</v>
      </c>
      <c r="K8" s="12">
        <f t="shared" si="1"/>
        <v>146160</v>
      </c>
      <c r="L8" s="12">
        <f t="shared" si="1"/>
        <v>132422</v>
      </c>
      <c r="M8" s="12">
        <f t="shared" si="1"/>
        <v>205142</v>
      </c>
      <c r="N8" s="12">
        <f t="shared" si="1"/>
        <v>160956</v>
      </c>
      <c r="O8" s="12">
        <f t="shared" si="1"/>
        <v>75092</v>
      </c>
      <c r="P8" s="12">
        <f t="shared" si="1"/>
        <v>50350</v>
      </c>
      <c r="Q8" s="12">
        <f>SUM(B8:P8)</f>
        <v>1756575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13604</v>
      </c>
      <c r="C9" s="14">
        <v>2745</v>
      </c>
      <c r="D9" s="14">
        <v>11993</v>
      </c>
      <c r="E9" s="14">
        <v>4445</v>
      </c>
      <c r="F9" s="14">
        <v>10652</v>
      </c>
      <c r="G9" s="14">
        <v>2157</v>
      </c>
      <c r="H9" s="14">
        <v>9885</v>
      </c>
      <c r="I9" s="14">
        <v>17938</v>
      </c>
      <c r="J9" s="14">
        <v>2570</v>
      </c>
      <c r="K9" s="14">
        <v>15299</v>
      </c>
      <c r="L9" s="14">
        <v>12611</v>
      </c>
      <c r="M9" s="14">
        <v>10925</v>
      </c>
      <c r="N9" s="14">
        <v>11004</v>
      </c>
      <c r="O9" s="14">
        <v>7048</v>
      </c>
      <c r="P9" s="14">
        <v>4974</v>
      </c>
      <c r="Q9" s="12">
        <f aca="true" t="shared" si="2" ref="Q9:Q17">SUM(B9:P9)</f>
        <v>137850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148790</v>
      </c>
      <c r="C10" s="14">
        <f t="shared" si="3"/>
        <v>31010</v>
      </c>
      <c r="D10" s="14">
        <f t="shared" si="3"/>
        <v>106344</v>
      </c>
      <c r="E10" s="14">
        <f t="shared" si="3"/>
        <v>32171</v>
      </c>
      <c r="F10" s="14">
        <f t="shared" si="3"/>
        <v>156341</v>
      </c>
      <c r="G10" s="14">
        <f t="shared" si="3"/>
        <v>26677</v>
      </c>
      <c r="H10" s="14">
        <f t="shared" si="3"/>
        <v>133221</v>
      </c>
      <c r="I10" s="14">
        <f t="shared" si="3"/>
        <v>206674</v>
      </c>
      <c r="J10" s="14">
        <f t="shared" si="3"/>
        <v>20697</v>
      </c>
      <c r="K10" s="14">
        <f t="shared" si="3"/>
        <v>124143</v>
      </c>
      <c r="L10" s="14">
        <f t="shared" si="3"/>
        <v>113522</v>
      </c>
      <c r="M10" s="14">
        <f t="shared" si="3"/>
        <v>183939</v>
      </c>
      <c r="N10" s="14">
        <f t="shared" si="3"/>
        <v>141251</v>
      </c>
      <c r="O10" s="14">
        <f t="shared" si="3"/>
        <v>64788</v>
      </c>
      <c r="P10" s="14">
        <f t="shared" si="3"/>
        <v>43560</v>
      </c>
      <c r="Q10" s="12">
        <f t="shared" si="2"/>
        <v>1533128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74379</v>
      </c>
      <c r="C11" s="14">
        <v>15401</v>
      </c>
      <c r="D11" s="14">
        <v>52291</v>
      </c>
      <c r="E11" s="14">
        <v>17164</v>
      </c>
      <c r="F11" s="14">
        <v>75343</v>
      </c>
      <c r="G11" s="14">
        <v>13130</v>
      </c>
      <c r="H11" s="14">
        <v>64827</v>
      </c>
      <c r="I11" s="14">
        <v>101524</v>
      </c>
      <c r="J11" s="14">
        <v>10972</v>
      </c>
      <c r="K11" s="14">
        <v>64181</v>
      </c>
      <c r="L11" s="14">
        <v>56517</v>
      </c>
      <c r="M11" s="14">
        <v>93043</v>
      </c>
      <c r="N11" s="14">
        <v>70403</v>
      </c>
      <c r="O11" s="14">
        <v>30982</v>
      </c>
      <c r="P11" s="14">
        <v>20639</v>
      </c>
      <c r="Q11" s="12">
        <f t="shared" si="2"/>
        <v>760796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68186</v>
      </c>
      <c r="C12" s="14">
        <v>14292</v>
      </c>
      <c r="D12" s="14">
        <v>47820</v>
      </c>
      <c r="E12" s="14">
        <v>13276</v>
      </c>
      <c r="F12" s="14">
        <v>75643</v>
      </c>
      <c r="G12" s="14">
        <v>12119</v>
      </c>
      <c r="H12" s="14">
        <v>61940</v>
      </c>
      <c r="I12" s="14">
        <v>93171</v>
      </c>
      <c r="J12" s="14">
        <v>8880</v>
      </c>
      <c r="K12" s="14">
        <v>54127</v>
      </c>
      <c r="L12" s="14">
        <v>51912</v>
      </c>
      <c r="M12" s="14">
        <v>84075</v>
      </c>
      <c r="N12" s="14">
        <v>65053</v>
      </c>
      <c r="O12" s="14">
        <v>30849</v>
      </c>
      <c r="P12" s="14">
        <v>21187</v>
      </c>
      <c r="Q12" s="12">
        <f t="shared" si="2"/>
        <v>702530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6225</v>
      </c>
      <c r="C13" s="14">
        <v>1317</v>
      </c>
      <c r="D13" s="14">
        <v>6233</v>
      </c>
      <c r="E13" s="14">
        <v>1731</v>
      </c>
      <c r="F13" s="14">
        <v>5355</v>
      </c>
      <c r="G13" s="14">
        <v>1428</v>
      </c>
      <c r="H13" s="14">
        <v>6454</v>
      </c>
      <c r="I13" s="14">
        <v>11979</v>
      </c>
      <c r="J13" s="14">
        <v>845</v>
      </c>
      <c r="K13" s="14">
        <v>5835</v>
      </c>
      <c r="L13" s="14">
        <v>5093</v>
      </c>
      <c r="M13" s="14">
        <v>6821</v>
      </c>
      <c r="N13" s="14">
        <v>5795</v>
      </c>
      <c r="O13" s="14">
        <v>2957</v>
      </c>
      <c r="P13" s="14">
        <v>1734</v>
      </c>
      <c r="Q13" s="12">
        <f t="shared" si="2"/>
        <v>69802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8436</v>
      </c>
      <c r="C14" s="14">
        <f t="shared" si="4"/>
        <v>1742</v>
      </c>
      <c r="D14" s="14">
        <f t="shared" si="4"/>
        <v>5772</v>
      </c>
      <c r="E14" s="14">
        <f t="shared" si="4"/>
        <v>1728</v>
      </c>
      <c r="F14" s="14">
        <f t="shared" si="4"/>
        <v>8374</v>
      </c>
      <c r="G14" s="14">
        <f t="shared" si="4"/>
        <v>1404</v>
      </c>
      <c r="H14" s="14">
        <f t="shared" si="4"/>
        <v>7591</v>
      </c>
      <c r="I14" s="14">
        <f t="shared" si="4"/>
        <v>12490</v>
      </c>
      <c r="J14" s="14">
        <f t="shared" si="4"/>
        <v>1002</v>
      </c>
      <c r="K14" s="14">
        <f t="shared" si="4"/>
        <v>6718</v>
      </c>
      <c r="L14" s="14">
        <f t="shared" si="4"/>
        <v>6289</v>
      </c>
      <c r="M14" s="14">
        <f t="shared" si="4"/>
        <v>10278</v>
      </c>
      <c r="N14" s="14">
        <f t="shared" si="4"/>
        <v>8701</v>
      </c>
      <c r="O14" s="14">
        <f t="shared" si="4"/>
        <v>3256</v>
      </c>
      <c r="P14" s="14">
        <f t="shared" si="4"/>
        <v>1816</v>
      </c>
      <c r="Q14" s="12">
        <f t="shared" si="2"/>
        <v>85597</v>
      </c>
    </row>
    <row r="15" spans="1:28" ht="18.75" customHeight="1">
      <c r="A15" s="15" t="s">
        <v>13</v>
      </c>
      <c r="B15" s="14">
        <v>8420</v>
      </c>
      <c r="C15" s="14">
        <v>1742</v>
      </c>
      <c r="D15" s="14">
        <v>5767</v>
      </c>
      <c r="E15" s="14">
        <v>1728</v>
      </c>
      <c r="F15" s="14">
        <v>8372</v>
      </c>
      <c r="G15" s="14">
        <v>1404</v>
      </c>
      <c r="H15" s="14">
        <v>7586</v>
      </c>
      <c r="I15" s="14">
        <v>12481</v>
      </c>
      <c r="J15" s="14">
        <v>1000</v>
      </c>
      <c r="K15" s="14">
        <v>6710</v>
      </c>
      <c r="L15" s="14">
        <v>6278</v>
      </c>
      <c r="M15" s="14">
        <v>10271</v>
      </c>
      <c r="N15" s="14">
        <v>8679</v>
      </c>
      <c r="O15" s="14">
        <v>3248</v>
      </c>
      <c r="P15" s="14">
        <v>1811</v>
      </c>
      <c r="Q15" s="12">
        <f t="shared" si="2"/>
        <v>85497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5</v>
      </c>
      <c r="C16" s="14">
        <v>0</v>
      </c>
      <c r="D16" s="14">
        <v>4</v>
      </c>
      <c r="E16" s="14">
        <v>0</v>
      </c>
      <c r="F16" s="14">
        <v>2</v>
      </c>
      <c r="G16" s="14">
        <v>0</v>
      </c>
      <c r="H16" s="14">
        <v>4</v>
      </c>
      <c r="I16" s="14">
        <v>7</v>
      </c>
      <c r="J16" s="14">
        <v>2</v>
      </c>
      <c r="K16" s="14">
        <v>3</v>
      </c>
      <c r="L16" s="14">
        <v>8</v>
      </c>
      <c r="M16" s="14">
        <v>4</v>
      </c>
      <c r="N16" s="14">
        <v>10</v>
      </c>
      <c r="O16" s="14">
        <v>4</v>
      </c>
      <c r="P16" s="14">
        <v>3</v>
      </c>
      <c r="Q16" s="12">
        <f t="shared" si="2"/>
        <v>56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11</v>
      </c>
      <c r="C17" s="14">
        <v>0</v>
      </c>
      <c r="D17" s="14">
        <v>1</v>
      </c>
      <c r="E17" s="14">
        <v>0</v>
      </c>
      <c r="F17" s="14">
        <v>0</v>
      </c>
      <c r="G17" s="14">
        <v>0</v>
      </c>
      <c r="H17" s="14">
        <v>1</v>
      </c>
      <c r="I17" s="14">
        <v>2</v>
      </c>
      <c r="J17" s="14">
        <v>0</v>
      </c>
      <c r="K17" s="14">
        <v>5</v>
      </c>
      <c r="L17" s="14">
        <v>3</v>
      </c>
      <c r="M17" s="14">
        <v>3</v>
      </c>
      <c r="N17" s="14">
        <v>12</v>
      </c>
      <c r="O17" s="14">
        <v>4</v>
      </c>
      <c r="P17" s="14">
        <v>2</v>
      </c>
      <c r="Q17" s="12">
        <f t="shared" si="2"/>
        <v>44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110066</v>
      </c>
      <c r="C18" s="18">
        <f t="shared" si="5"/>
        <v>21212</v>
      </c>
      <c r="D18" s="18">
        <f t="shared" si="5"/>
        <v>61134</v>
      </c>
      <c r="E18" s="18">
        <f t="shared" si="5"/>
        <v>19730</v>
      </c>
      <c r="F18" s="18">
        <f t="shared" si="5"/>
        <v>70301</v>
      </c>
      <c r="G18" s="18">
        <f t="shared" si="5"/>
        <v>14588</v>
      </c>
      <c r="H18" s="18">
        <f t="shared" si="5"/>
        <v>69692</v>
      </c>
      <c r="I18" s="18">
        <f t="shared" si="5"/>
        <v>106975</v>
      </c>
      <c r="J18" s="18">
        <f t="shared" si="5"/>
        <v>12051</v>
      </c>
      <c r="K18" s="18">
        <f t="shared" si="5"/>
        <v>81318</v>
      </c>
      <c r="L18" s="18">
        <f t="shared" si="5"/>
        <v>68886</v>
      </c>
      <c r="M18" s="18">
        <f t="shared" si="5"/>
        <v>108953</v>
      </c>
      <c r="N18" s="18">
        <f t="shared" si="5"/>
        <v>107286</v>
      </c>
      <c r="O18" s="18">
        <f t="shared" si="5"/>
        <v>41213</v>
      </c>
      <c r="P18" s="18">
        <f t="shared" si="5"/>
        <v>24770</v>
      </c>
      <c r="Q18" s="12">
        <f aca="true" t="shared" si="6" ref="Q18:Q24">SUM(B18:P18)</f>
        <v>918175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58458</v>
      </c>
      <c r="C19" s="14">
        <v>11427</v>
      </c>
      <c r="D19" s="14">
        <v>33884</v>
      </c>
      <c r="E19" s="14">
        <v>12010</v>
      </c>
      <c r="F19" s="14">
        <v>37113</v>
      </c>
      <c r="G19" s="14">
        <v>8036</v>
      </c>
      <c r="H19" s="14">
        <v>37843</v>
      </c>
      <c r="I19" s="14">
        <v>58989</v>
      </c>
      <c r="J19" s="14">
        <v>7168</v>
      </c>
      <c r="K19" s="14">
        <v>46773</v>
      </c>
      <c r="L19" s="14">
        <v>37514</v>
      </c>
      <c r="M19" s="14">
        <v>59193</v>
      </c>
      <c r="N19" s="14">
        <v>56730</v>
      </c>
      <c r="O19" s="14">
        <v>21917</v>
      </c>
      <c r="P19" s="14">
        <v>12905</v>
      </c>
      <c r="Q19" s="12">
        <f t="shared" si="6"/>
        <v>499960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48099</v>
      </c>
      <c r="C20" s="14">
        <v>9147</v>
      </c>
      <c r="D20" s="14">
        <v>24845</v>
      </c>
      <c r="E20" s="14">
        <v>7005</v>
      </c>
      <c r="F20" s="14">
        <v>31246</v>
      </c>
      <c r="G20" s="14">
        <v>6027</v>
      </c>
      <c r="H20" s="14">
        <v>29339</v>
      </c>
      <c r="I20" s="14">
        <v>43523</v>
      </c>
      <c r="J20" s="14">
        <v>4543</v>
      </c>
      <c r="K20" s="14">
        <v>31996</v>
      </c>
      <c r="L20" s="14">
        <v>29108</v>
      </c>
      <c r="M20" s="14">
        <v>46407</v>
      </c>
      <c r="N20" s="14">
        <v>47211</v>
      </c>
      <c r="O20" s="14">
        <v>17808</v>
      </c>
      <c r="P20" s="14">
        <v>11136</v>
      </c>
      <c r="Q20" s="12">
        <f t="shared" si="6"/>
        <v>387440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3509</v>
      </c>
      <c r="C21" s="14">
        <v>638</v>
      </c>
      <c r="D21" s="14">
        <v>2405</v>
      </c>
      <c r="E21" s="14">
        <v>715</v>
      </c>
      <c r="F21" s="14">
        <v>1942</v>
      </c>
      <c r="G21" s="14">
        <v>525</v>
      </c>
      <c r="H21" s="14">
        <v>2510</v>
      </c>
      <c r="I21" s="14">
        <v>4463</v>
      </c>
      <c r="J21" s="14">
        <v>340</v>
      </c>
      <c r="K21" s="14">
        <v>2549</v>
      </c>
      <c r="L21" s="14">
        <v>2264</v>
      </c>
      <c r="M21" s="14">
        <v>3353</v>
      </c>
      <c r="N21" s="14">
        <v>3345</v>
      </c>
      <c r="O21" s="14">
        <v>1488</v>
      </c>
      <c r="P21" s="14">
        <v>729</v>
      </c>
      <c r="Q21" s="12">
        <f t="shared" si="6"/>
        <v>30775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106994</v>
      </c>
      <c r="C22" s="14">
        <f t="shared" si="7"/>
        <v>23379</v>
      </c>
      <c r="D22" s="14">
        <f t="shared" si="7"/>
        <v>73943</v>
      </c>
      <c r="E22" s="14">
        <f t="shared" si="7"/>
        <v>22473</v>
      </c>
      <c r="F22" s="14">
        <f t="shared" si="7"/>
        <v>99394</v>
      </c>
      <c r="G22" s="14">
        <f t="shared" si="7"/>
        <v>22414</v>
      </c>
      <c r="H22" s="14">
        <f t="shared" si="7"/>
        <v>95638</v>
      </c>
      <c r="I22" s="14">
        <f t="shared" si="7"/>
        <v>146710</v>
      </c>
      <c r="J22" s="14">
        <f t="shared" si="7"/>
        <v>14184</v>
      </c>
      <c r="K22" s="14">
        <f t="shared" si="7"/>
        <v>91370</v>
      </c>
      <c r="L22" s="14">
        <f t="shared" si="7"/>
        <v>78978</v>
      </c>
      <c r="M22" s="14">
        <f t="shared" si="7"/>
        <v>99595</v>
      </c>
      <c r="N22" s="14">
        <f t="shared" si="7"/>
        <v>79409</v>
      </c>
      <c r="O22" s="14">
        <f t="shared" si="7"/>
        <v>26140</v>
      </c>
      <c r="P22" s="14">
        <f t="shared" si="7"/>
        <v>16128</v>
      </c>
      <c r="Q22" s="12">
        <f t="shared" si="6"/>
        <v>996749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66728</v>
      </c>
      <c r="C23" s="14">
        <v>14123</v>
      </c>
      <c r="D23" s="14">
        <v>52007</v>
      </c>
      <c r="E23" s="14">
        <v>15527</v>
      </c>
      <c r="F23" s="14">
        <v>63707</v>
      </c>
      <c r="G23" s="14">
        <v>15636</v>
      </c>
      <c r="H23" s="14">
        <v>62891</v>
      </c>
      <c r="I23" s="14">
        <v>101619</v>
      </c>
      <c r="J23" s="14">
        <v>10668</v>
      </c>
      <c r="K23" s="14">
        <v>63588</v>
      </c>
      <c r="L23" s="14">
        <v>53449</v>
      </c>
      <c r="M23" s="14">
        <v>65915</v>
      </c>
      <c r="N23" s="14">
        <v>53466</v>
      </c>
      <c r="O23" s="14">
        <v>17696</v>
      </c>
      <c r="P23" s="14">
        <v>10072</v>
      </c>
      <c r="Q23" s="12">
        <f t="shared" si="6"/>
        <v>667092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40266</v>
      </c>
      <c r="C24" s="14">
        <v>9256</v>
      </c>
      <c r="D24" s="14">
        <v>21936</v>
      </c>
      <c r="E24" s="14">
        <v>6946</v>
      </c>
      <c r="F24" s="14">
        <v>35687</v>
      </c>
      <c r="G24" s="14">
        <v>6778</v>
      </c>
      <c r="H24" s="14">
        <v>32747</v>
      </c>
      <c r="I24" s="14">
        <v>45091</v>
      </c>
      <c r="J24" s="14">
        <v>3516</v>
      </c>
      <c r="K24" s="14">
        <v>27782</v>
      </c>
      <c r="L24" s="14">
        <v>25529</v>
      </c>
      <c r="M24" s="14">
        <v>33680</v>
      </c>
      <c r="N24" s="14">
        <v>25943</v>
      </c>
      <c r="O24" s="14">
        <v>8444</v>
      </c>
      <c r="P24" s="14">
        <v>6056</v>
      </c>
      <c r="Q24" s="12">
        <f t="shared" si="6"/>
        <v>329657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876163.973</v>
      </c>
      <c r="C28" s="56">
        <f>C29+C30</f>
        <v>208377.50840000002</v>
      </c>
      <c r="D28" s="56">
        <f>D29+D30</f>
        <v>606919.273</v>
      </c>
      <c r="E28" s="56">
        <f aca="true" t="shared" si="8" ref="E28:P28">E29+E30</f>
        <v>223356.9866</v>
      </c>
      <c r="F28" s="56">
        <f t="shared" si="8"/>
        <v>725895.856</v>
      </c>
      <c r="G28" s="56">
        <f t="shared" si="8"/>
        <v>209869.488</v>
      </c>
      <c r="H28" s="56">
        <f t="shared" si="8"/>
        <v>768709.9569</v>
      </c>
      <c r="I28" s="56">
        <f t="shared" si="8"/>
        <v>965723.2786</v>
      </c>
      <c r="J28" s="56">
        <f t="shared" si="8"/>
        <v>126512.51999999999</v>
      </c>
      <c r="K28" s="56">
        <f t="shared" si="8"/>
        <v>732623.0776000001</v>
      </c>
      <c r="L28" s="56">
        <f t="shared" si="8"/>
        <v>753286.103</v>
      </c>
      <c r="M28" s="56">
        <f t="shared" si="8"/>
        <v>969049.797</v>
      </c>
      <c r="N28" s="56">
        <f t="shared" si="8"/>
        <v>909816.1144</v>
      </c>
      <c r="O28" s="56">
        <f t="shared" si="8"/>
        <v>474777.049</v>
      </c>
      <c r="P28" s="56">
        <f t="shared" si="8"/>
        <v>256643.1568</v>
      </c>
      <c r="Q28" s="56">
        <f>SUM(B28:P28)</f>
        <v>8807724.138300002</v>
      </c>
      <c r="S28" s="62"/>
    </row>
    <row r="29" spans="1:17" ht="18.75" customHeight="1">
      <c r="A29" s="54" t="s">
        <v>38</v>
      </c>
      <c r="B29" s="52">
        <f aca="true" t="shared" si="9" ref="B29:P29">B26*B7</f>
        <v>871860.353</v>
      </c>
      <c r="C29" s="52">
        <f>C26*C7</f>
        <v>207171.63840000003</v>
      </c>
      <c r="D29" s="52">
        <f>D26*D7</f>
        <v>600145.1830000001</v>
      </c>
      <c r="E29" s="52">
        <f t="shared" si="9"/>
        <v>222132.5166</v>
      </c>
      <c r="F29" s="52">
        <f t="shared" si="9"/>
        <v>713588.216</v>
      </c>
      <c r="G29" s="52">
        <f t="shared" si="9"/>
        <v>209869.488</v>
      </c>
      <c r="H29" s="52">
        <f t="shared" si="9"/>
        <v>750469.3169</v>
      </c>
      <c r="I29" s="52">
        <f t="shared" si="9"/>
        <v>960862.7886</v>
      </c>
      <c r="J29" s="52">
        <f t="shared" si="9"/>
        <v>126512.51999999999</v>
      </c>
      <c r="K29" s="52">
        <f t="shared" si="9"/>
        <v>728950.2976</v>
      </c>
      <c r="L29" s="52">
        <f t="shared" si="9"/>
        <v>734489.463</v>
      </c>
      <c r="M29" s="52">
        <f t="shared" si="9"/>
        <v>948301.587</v>
      </c>
      <c r="N29" s="52">
        <f t="shared" si="9"/>
        <v>891516.2244</v>
      </c>
      <c r="O29" s="52">
        <f t="shared" si="9"/>
        <v>460695.619</v>
      </c>
      <c r="P29" s="52">
        <f t="shared" si="9"/>
        <v>252446.7168</v>
      </c>
      <c r="Q29" s="53">
        <f>SUM(B29:P29)</f>
        <v>8679011.9283</v>
      </c>
    </row>
    <row r="30" spans="1:28" ht="18.75" customHeight="1">
      <c r="A30" s="17" t="s">
        <v>36</v>
      </c>
      <c r="B30" s="52">
        <v>4303.62</v>
      </c>
      <c r="C30" s="52">
        <v>1205.87</v>
      </c>
      <c r="D30" s="52">
        <v>6774.09</v>
      </c>
      <c r="E30" s="52">
        <v>1224.47</v>
      </c>
      <c r="F30" s="52">
        <v>12307.64</v>
      </c>
      <c r="G30" s="52">
        <v>0</v>
      </c>
      <c r="H30" s="52">
        <v>18240.64</v>
      </c>
      <c r="I30" s="52">
        <v>4860.49</v>
      </c>
      <c r="J30" s="52">
        <v>0</v>
      </c>
      <c r="K30" s="52">
        <v>3672.78</v>
      </c>
      <c r="L30" s="52">
        <v>18796.64</v>
      </c>
      <c r="M30" s="52">
        <v>20748.21</v>
      </c>
      <c r="N30" s="52">
        <v>18299.89</v>
      </c>
      <c r="O30" s="52">
        <v>14081.43</v>
      </c>
      <c r="P30" s="52">
        <v>4196.44</v>
      </c>
      <c r="Q30" s="53">
        <f>SUM(B30:P30)</f>
        <v>128712.20999999999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-58497.2</v>
      </c>
      <c r="C32" s="25">
        <f>+C33+C35+C42+C43+C44-C45</f>
        <v>-11803.5</v>
      </c>
      <c r="D32" s="25">
        <f>+D33+D35+D42+D43+D44-D45</f>
        <v>-51569.9</v>
      </c>
      <c r="E32" s="25">
        <f t="shared" si="10"/>
        <v>-19113.5</v>
      </c>
      <c r="F32" s="25">
        <f t="shared" si="10"/>
        <v>-45803.6</v>
      </c>
      <c r="G32" s="25">
        <f t="shared" si="10"/>
        <v>-9275.1</v>
      </c>
      <c r="H32" s="25">
        <f t="shared" si="10"/>
        <v>-42505.5</v>
      </c>
      <c r="I32" s="25">
        <f t="shared" si="10"/>
        <v>-77133.4</v>
      </c>
      <c r="J32" s="25">
        <f t="shared" si="10"/>
        <v>-11051</v>
      </c>
      <c r="K32" s="25">
        <f t="shared" si="10"/>
        <v>-65785.7</v>
      </c>
      <c r="L32" s="25">
        <f t="shared" si="10"/>
        <v>-54227.3</v>
      </c>
      <c r="M32" s="25">
        <f t="shared" si="10"/>
        <v>-46977.5</v>
      </c>
      <c r="N32" s="25">
        <f t="shared" si="10"/>
        <v>-47317.2</v>
      </c>
      <c r="O32" s="25">
        <f t="shared" si="10"/>
        <v>-30306.4</v>
      </c>
      <c r="P32" s="25">
        <f t="shared" si="10"/>
        <v>-21388.2</v>
      </c>
      <c r="Q32" s="25">
        <f t="shared" si="10"/>
        <v>-592755</v>
      </c>
    </row>
    <row r="33" spans="1:17" ht="18.75" customHeight="1">
      <c r="A33" s="17" t="s">
        <v>62</v>
      </c>
      <c r="B33" s="26">
        <f>+B34</f>
        <v>-58497.2</v>
      </c>
      <c r="C33" s="26">
        <f>+C34</f>
        <v>-11803.5</v>
      </c>
      <c r="D33" s="26">
        <f>+D34</f>
        <v>-51569.9</v>
      </c>
      <c r="E33" s="26">
        <f aca="true" t="shared" si="11" ref="E33:Q33">+E34</f>
        <v>-19113.5</v>
      </c>
      <c r="F33" s="26">
        <f t="shared" si="11"/>
        <v>-45803.6</v>
      </c>
      <c r="G33" s="26">
        <f t="shared" si="11"/>
        <v>-9275.1</v>
      </c>
      <c r="H33" s="26">
        <f t="shared" si="11"/>
        <v>-42505.5</v>
      </c>
      <c r="I33" s="26">
        <f t="shared" si="11"/>
        <v>-77133.4</v>
      </c>
      <c r="J33" s="26">
        <f t="shared" si="11"/>
        <v>-11051</v>
      </c>
      <c r="K33" s="26">
        <f t="shared" si="11"/>
        <v>-65785.7</v>
      </c>
      <c r="L33" s="26">
        <f t="shared" si="11"/>
        <v>-54227.3</v>
      </c>
      <c r="M33" s="26">
        <f t="shared" si="11"/>
        <v>-46977.5</v>
      </c>
      <c r="N33" s="26">
        <f t="shared" si="11"/>
        <v>-47317.2</v>
      </c>
      <c r="O33" s="26">
        <f t="shared" si="11"/>
        <v>-30306.4</v>
      </c>
      <c r="P33" s="26">
        <f t="shared" si="11"/>
        <v>-21388.2</v>
      </c>
      <c r="Q33" s="26">
        <f t="shared" si="11"/>
        <v>-592755</v>
      </c>
    </row>
    <row r="34" spans="1:28" ht="18.75" customHeight="1">
      <c r="A34" s="13" t="s">
        <v>39</v>
      </c>
      <c r="B34" s="20">
        <f aca="true" t="shared" si="12" ref="B34:G34">ROUND(-B9*$F$3,2)</f>
        <v>-58497.2</v>
      </c>
      <c r="C34" s="20">
        <f t="shared" si="12"/>
        <v>-11803.5</v>
      </c>
      <c r="D34" s="20">
        <f t="shared" si="12"/>
        <v>-51569.9</v>
      </c>
      <c r="E34" s="20">
        <f t="shared" si="12"/>
        <v>-19113.5</v>
      </c>
      <c r="F34" s="20">
        <f t="shared" si="12"/>
        <v>-45803.6</v>
      </c>
      <c r="G34" s="20">
        <f t="shared" si="12"/>
        <v>-9275.1</v>
      </c>
      <c r="H34" s="20">
        <f aca="true" t="shared" si="13" ref="H34:P34">ROUND(-H9*$F$3,2)</f>
        <v>-42505.5</v>
      </c>
      <c r="I34" s="20">
        <f t="shared" si="13"/>
        <v>-77133.4</v>
      </c>
      <c r="J34" s="20">
        <f t="shared" si="13"/>
        <v>-11051</v>
      </c>
      <c r="K34" s="20">
        <f>ROUND(-K9*$F$3,2)</f>
        <v>-65785.7</v>
      </c>
      <c r="L34" s="20">
        <f>ROUND(-L9*$F$3,2)</f>
        <v>-54227.3</v>
      </c>
      <c r="M34" s="20">
        <f>ROUND(-M9*$F$3,2)</f>
        <v>-46977.5</v>
      </c>
      <c r="N34" s="20">
        <f>ROUND(-N9*$F$3,2)</f>
        <v>-47317.2</v>
      </c>
      <c r="O34" s="20">
        <f t="shared" si="13"/>
        <v>-30306.4</v>
      </c>
      <c r="P34" s="20">
        <f t="shared" si="13"/>
        <v>-21388.2</v>
      </c>
      <c r="Q34" s="44">
        <f aca="true" t="shared" si="14" ref="Q34:Q45">SUM(B34:P34)</f>
        <v>-592755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0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0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817666.773</v>
      </c>
      <c r="C46" s="29">
        <f t="shared" si="16"/>
        <v>196574.00840000002</v>
      </c>
      <c r="D46" s="29">
        <f t="shared" si="16"/>
        <v>555349.373</v>
      </c>
      <c r="E46" s="29">
        <f t="shared" si="16"/>
        <v>204243.4866</v>
      </c>
      <c r="F46" s="29">
        <f t="shared" si="16"/>
        <v>680092.256</v>
      </c>
      <c r="G46" s="29">
        <f t="shared" si="16"/>
        <v>200594.388</v>
      </c>
      <c r="H46" s="29">
        <f t="shared" si="16"/>
        <v>726204.4569</v>
      </c>
      <c r="I46" s="29">
        <f t="shared" si="16"/>
        <v>888589.8785999999</v>
      </c>
      <c r="J46" s="29">
        <f t="shared" si="16"/>
        <v>115461.51999999999</v>
      </c>
      <c r="K46" s="29">
        <f t="shared" si="16"/>
        <v>666837.3776000001</v>
      </c>
      <c r="L46" s="29">
        <f t="shared" si="16"/>
        <v>699058.803</v>
      </c>
      <c r="M46" s="29">
        <f t="shared" si="16"/>
        <v>922072.297</v>
      </c>
      <c r="N46" s="29">
        <f t="shared" si="16"/>
        <v>862498.9144</v>
      </c>
      <c r="O46" s="29">
        <f t="shared" si="16"/>
        <v>444470.649</v>
      </c>
      <c r="P46" s="29">
        <f t="shared" si="16"/>
        <v>235254.95679999999</v>
      </c>
      <c r="Q46" s="29">
        <f>SUM(B46:P46)</f>
        <v>8214969.138300001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817666.77</v>
      </c>
      <c r="C49" s="35">
        <f aca="true" t="shared" si="17" ref="C49:P49">SUM(C50:C64)</f>
        <v>196574.01</v>
      </c>
      <c r="D49" s="35">
        <f t="shared" si="17"/>
        <v>555349.37</v>
      </c>
      <c r="E49" s="35">
        <f t="shared" si="17"/>
        <v>204243.49</v>
      </c>
      <c r="F49" s="35">
        <f t="shared" si="17"/>
        <v>680092.26</v>
      </c>
      <c r="G49" s="35">
        <f t="shared" si="17"/>
        <v>200594.39</v>
      </c>
      <c r="H49" s="35">
        <f t="shared" si="17"/>
        <v>726204.46</v>
      </c>
      <c r="I49" s="35">
        <f t="shared" si="17"/>
        <v>888589.88</v>
      </c>
      <c r="J49" s="35">
        <f t="shared" si="17"/>
        <v>115461.52</v>
      </c>
      <c r="K49" s="35">
        <f t="shared" si="17"/>
        <v>666837.38</v>
      </c>
      <c r="L49" s="35">
        <f t="shared" si="17"/>
        <v>699058.8</v>
      </c>
      <c r="M49" s="35">
        <f t="shared" si="17"/>
        <v>922072.2999999999</v>
      </c>
      <c r="N49" s="35">
        <f t="shared" si="17"/>
        <v>862498.91</v>
      </c>
      <c r="O49" s="35">
        <f t="shared" si="17"/>
        <v>444470.65</v>
      </c>
      <c r="P49" s="35">
        <f t="shared" si="17"/>
        <v>235254.96</v>
      </c>
      <c r="Q49" s="29">
        <f>SUM(Q50:Q64)</f>
        <v>8214969.15</v>
      </c>
      <c r="S49" s="64"/>
    </row>
    <row r="50" spans="1:20" ht="18.75" customHeight="1">
      <c r="A50" s="17" t="s">
        <v>83</v>
      </c>
      <c r="B50" s="35">
        <f>813363.15+4303.62</f>
        <v>817666.77</v>
      </c>
      <c r="C50" s="34">
        <v>0</v>
      </c>
      <c r="D50" s="35">
        <f>548575.28+6774.09</f>
        <v>555349.37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1373016.1400000001</v>
      </c>
      <c r="R50"/>
      <c r="S50" s="64"/>
      <c r="T50" s="65"/>
    </row>
    <row r="51" spans="1:19" ht="18.75" customHeight="1">
      <c r="A51" s="17" t="s">
        <v>84</v>
      </c>
      <c r="B51" s="34">
        <v>0</v>
      </c>
      <c r="C51" s="35">
        <f>195368.14+1205.87</f>
        <v>196574.01</v>
      </c>
      <c r="D51" s="34">
        <v>0</v>
      </c>
      <c r="E51" s="35">
        <f>203019.02+1224.47</f>
        <v>204243.49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400817.5</v>
      </c>
      <c r="R51"/>
      <c r="S51" s="69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680092.26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680092.26</v>
      </c>
      <c r="S52" s="65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200594.39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200594.39</v>
      </c>
      <c r="S53" s="67"/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726204.46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726204.46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888589.88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888589.88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5">
        <v>0</v>
      </c>
      <c r="J56" s="35">
        <v>115461.52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115461.52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f>663164.6+3672.78</f>
        <v>666837.38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666837.38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f>18796.64+680262.16</f>
        <v>699058.8</v>
      </c>
      <c r="M58" s="34">
        <v>0</v>
      </c>
      <c r="N58" s="34">
        <v>0</v>
      </c>
      <c r="O58" s="34">
        <v>0</v>
      </c>
      <c r="P58" s="34">
        <v>0</v>
      </c>
      <c r="Q58" s="26">
        <f t="shared" si="18"/>
        <v>699058.8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f>20748.21+901324.09</f>
        <v>922072.2999999999</v>
      </c>
      <c r="N59" s="34">
        <v>0</v>
      </c>
      <c r="O59" s="34">
        <v>0</v>
      </c>
      <c r="P59" s="34">
        <v>0</v>
      </c>
      <c r="Q59" s="29">
        <f t="shared" si="18"/>
        <v>922072.2999999999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862498.91</v>
      </c>
      <c r="O60" s="34">
        <v>0</v>
      </c>
      <c r="P60" s="34">
        <v>0</v>
      </c>
      <c r="Q60" s="26">
        <f t="shared" si="18"/>
        <v>862498.91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444470.65</v>
      </c>
      <c r="P61" s="34">
        <v>0</v>
      </c>
      <c r="Q61" s="29">
        <f t="shared" si="18"/>
        <v>444470.65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235254.96</v>
      </c>
      <c r="Q62" s="26">
        <f t="shared" si="18"/>
        <v>235254.96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26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1"/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/>
      <c r="P65" s="72"/>
      <c r="Q65" s="72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2019-07-03T18:29:48Z</dcterms:modified>
  <cp:category/>
  <cp:version/>
  <cp:contentType/>
  <cp:contentStatus/>
</cp:coreProperties>
</file>