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<sst xmlns="http://schemas.openxmlformats.org/spreadsheetml/2006/main" count="100" uniqueCount="98">
  <si>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</si>
  <si>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</si>
  <si>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</si>
  <si>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</si>
  <si>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</si>
  <si>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</si>
  <si>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</si>
  <si>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</si>
  <si>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</si>
  <si>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</si>
  <si>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</si>
  <si>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</si>
  <si>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</si>
  <si>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</si>
  <si>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</si>
  <si>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</si>
  <si>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</si>
  <si>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</si>
  <si>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</si>
  <si>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</si>
  <si>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</si>
  <si>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</si>
  <si>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</si>
  <si>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</si>
  <si>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</si>
  <si>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</si>
  <si>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</si>
  <si>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</si>
  <si>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</si>
  <si>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</si>
  <si>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</si>
  <si>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</si>
  <si>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</si>
  <si>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</si>
  <si>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</si>
  <si>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</si>
  <si>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</si>
  <si>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</si>
  <si>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</si>
  <si>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</si>
  <si>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</si>
  <si>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</si>
  <si>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</si>
  <si>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</si>
  <si>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</si>
  <si>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</si>
  <si>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</si>
  <si>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</si>
  <si>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</si>
  <si>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</si>
  <si>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</si>
  <si>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</si>
  <si>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</si>
  <si>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</si>
  <si>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</si>
  <si>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</si>
  <si>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</si>
  <si>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</si>
  <si>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</si>
  <si>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</si>
  <si>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</si>
  <si>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</si>
  <si>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</si>
  <si>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</si>
  <si>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</si>
  <si>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</si>
  <si>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</si>
  <si>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</si>
  <si>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</si>
  <si>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</si>
  <si>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</si>
  <si>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</si>
  <si>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</si>
  <si>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</si>
  <si>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</si>
  <si>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</si>
  <si>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</si>
  <si>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</si>
  <si>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</si>
  <si>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</si>
  <si>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</si>
  <si>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</si>
  <si>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</si>
  <si>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</si>
  <si>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</si>
  <si>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</si>
  <si>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</si>
  <si>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</si>
  <si>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</si>
  <si>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Área 4.1</t>
  </si>
  <si>
    <t>Área 4.0</t>
  </si>
  <si>
    <t>Área 5.1</t>
  </si>
  <si>
    <t>4.1. Compensação da Receita Antecipada (4.1.1.)</t>
  </si>
  <si>
    <t>OPERAÇÃO 21/06/19 - VENCIMENTO 28/06/19</t>
  </si>
  <si>
    <t>9. Tarifa de Remuneração por Passageiro(2)</t>
  </si>
  <si>
    <t>(2) Tarifa de remuneração de cada empresa considerando o  reequilibrio interno estabelecido e informado pelo consórcio. Não consideram os acertos financeiros previstos no item 7.</t>
  </si>
  <si>
    <t>4.3. Revisão de Remuneração pelo Transporte Coletivo (1)</t>
  </si>
  <si>
    <t>(1) Revisão de remuneração rede da madrugada, mês de maio/19.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</si>
</sst>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638175</xdr:colOff>
      <xdr:row>82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638175</xdr:colOff>
      <xdr:row>82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638175</xdr:colOff>
      <xdr:row>82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631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90</v>
      </c>
      <c r="G6" s="3" t="s">
        <v>89</v>
      </c>
      <c r="H6" s="59" t="s">
        <v>26</v>
      </c>
      <c r="I6" s="59" t="s">
        <v>91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383388</v>
      </c>
      <c r="C7" s="10">
        <f t="shared" si="0"/>
        <v>278230</v>
      </c>
      <c r="D7" s="10">
        <f t="shared" si="0"/>
        <v>297254</v>
      </c>
      <c r="E7" s="10">
        <f t="shared" si="0"/>
        <v>55637</v>
      </c>
      <c r="F7" s="10">
        <f t="shared" si="0"/>
        <v>254707</v>
      </c>
      <c r="G7" s="10">
        <f t="shared" si="0"/>
        <v>398203</v>
      </c>
      <c r="H7" s="10">
        <f t="shared" si="0"/>
        <v>269146</v>
      </c>
      <c r="I7" s="10">
        <f t="shared" si="0"/>
        <v>30969</v>
      </c>
      <c r="J7" s="10">
        <f t="shared" si="0"/>
        <v>346864</v>
      </c>
      <c r="K7" s="10">
        <f t="shared" si="0"/>
        <v>237619</v>
      </c>
      <c r="L7" s="10">
        <f t="shared" si="0"/>
        <v>290876</v>
      </c>
      <c r="M7" s="10">
        <f t="shared" si="0"/>
        <v>111793</v>
      </c>
      <c r="N7" s="10">
        <f t="shared" si="0"/>
        <v>75446</v>
      </c>
      <c r="O7" s="10">
        <f>+O8+O18+O22</f>
        <v>3030132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173349</v>
      </c>
      <c r="C8" s="12">
        <f t="shared" si="1"/>
        <v>134396</v>
      </c>
      <c r="D8" s="12">
        <f t="shared" si="1"/>
        <v>155131</v>
      </c>
      <c r="E8" s="12">
        <f t="shared" si="1"/>
        <v>25874</v>
      </c>
      <c r="F8" s="12">
        <f t="shared" si="1"/>
        <v>123885</v>
      </c>
      <c r="G8" s="12">
        <f t="shared" si="1"/>
        <v>194776</v>
      </c>
      <c r="H8" s="12">
        <f t="shared" si="1"/>
        <v>125446</v>
      </c>
      <c r="I8" s="12">
        <f t="shared" si="1"/>
        <v>14919</v>
      </c>
      <c r="J8" s="12">
        <f t="shared" si="1"/>
        <v>175810</v>
      </c>
      <c r="K8" s="12">
        <f t="shared" si="1"/>
        <v>115033</v>
      </c>
      <c r="L8" s="12">
        <f t="shared" si="1"/>
        <v>140665</v>
      </c>
      <c r="M8" s="12">
        <f t="shared" si="1"/>
        <v>60033</v>
      </c>
      <c r="N8" s="12">
        <f t="shared" si="1"/>
        <v>42600</v>
      </c>
      <c r="O8" s="12">
        <f>SUM(B8:N8)</f>
        <v>1481917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87</v>
      </c>
      <c r="B9" s="14">
        <v>17567</v>
      </c>
      <c r="C9" s="14">
        <v>16646</v>
      </c>
      <c r="D9" s="14">
        <v>12300</v>
      </c>
      <c r="E9" s="14">
        <v>2276</v>
      </c>
      <c r="F9" s="14">
        <v>10588</v>
      </c>
      <c r="G9" s="14">
        <v>19066</v>
      </c>
      <c r="H9" s="14">
        <v>16024</v>
      </c>
      <c r="I9" s="14">
        <v>2069</v>
      </c>
      <c r="J9" s="14">
        <v>12404</v>
      </c>
      <c r="K9" s="14">
        <v>13298</v>
      </c>
      <c r="L9" s="14">
        <v>11516</v>
      </c>
      <c r="M9" s="14">
        <v>6624</v>
      </c>
      <c r="N9" s="14">
        <v>4807</v>
      </c>
      <c r="O9" s="12">
        <f aca="true" t="shared" si="2" ref="O9:O17">SUM(B9:N9)</f>
        <v>145185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147163</v>
      </c>
      <c r="C10" s="14">
        <f>C11+C12+C13</f>
        <v>111299</v>
      </c>
      <c r="D10" s="14">
        <f>D11+D12+D13</f>
        <v>135396</v>
      </c>
      <c r="E10" s="14">
        <f>E11+E12+E13</f>
        <v>22310</v>
      </c>
      <c r="F10" s="14">
        <f aca="true" t="shared" si="3" ref="F10:N10">F11+F12+F13</f>
        <v>106896</v>
      </c>
      <c r="G10" s="14">
        <f t="shared" si="3"/>
        <v>165357</v>
      </c>
      <c r="H10" s="14">
        <f>H11+H12+H13</f>
        <v>103459</v>
      </c>
      <c r="I10" s="14">
        <f>I11+I12+I13</f>
        <v>12176</v>
      </c>
      <c r="J10" s="14">
        <f>J11+J12+J13</f>
        <v>154374</v>
      </c>
      <c r="K10" s="14">
        <f>K11+K12+K13</f>
        <v>96178</v>
      </c>
      <c r="L10" s="14">
        <f>L11+L12+L13</f>
        <v>121488</v>
      </c>
      <c r="M10" s="14">
        <f t="shared" si="3"/>
        <v>50904</v>
      </c>
      <c r="N10" s="14">
        <f t="shared" si="3"/>
        <v>36190</v>
      </c>
      <c r="O10" s="12">
        <f t="shared" si="2"/>
        <v>1263190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71801</v>
      </c>
      <c r="C11" s="14">
        <v>55236</v>
      </c>
      <c r="D11" s="14">
        <v>63819</v>
      </c>
      <c r="E11" s="14">
        <v>10700</v>
      </c>
      <c r="F11" s="14">
        <v>50507</v>
      </c>
      <c r="G11" s="14">
        <v>80313</v>
      </c>
      <c r="H11" s="14">
        <v>52474</v>
      </c>
      <c r="I11" s="14">
        <v>6291</v>
      </c>
      <c r="J11" s="14">
        <v>76622</v>
      </c>
      <c r="K11" s="14">
        <v>46645</v>
      </c>
      <c r="L11" s="14">
        <v>59084</v>
      </c>
      <c r="M11" s="14">
        <v>24029</v>
      </c>
      <c r="N11" s="14">
        <v>16755</v>
      </c>
      <c r="O11" s="12">
        <f t="shared" si="2"/>
        <v>614276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70279</v>
      </c>
      <c r="C12" s="14">
        <v>50797</v>
      </c>
      <c r="D12" s="14">
        <v>67814</v>
      </c>
      <c r="E12" s="14">
        <v>10670</v>
      </c>
      <c r="F12" s="14">
        <v>52210</v>
      </c>
      <c r="G12" s="14">
        <v>77445</v>
      </c>
      <c r="H12" s="14">
        <v>47131</v>
      </c>
      <c r="I12" s="14">
        <v>5414</v>
      </c>
      <c r="J12" s="14">
        <v>72956</v>
      </c>
      <c r="K12" s="14">
        <v>45951</v>
      </c>
      <c r="L12" s="14">
        <v>58562</v>
      </c>
      <c r="M12" s="14">
        <v>25059</v>
      </c>
      <c r="N12" s="14">
        <v>18314</v>
      </c>
      <c r="O12" s="12">
        <f t="shared" si="2"/>
        <v>602602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5083</v>
      </c>
      <c r="C13" s="14">
        <v>5266</v>
      </c>
      <c r="D13" s="14">
        <v>3763</v>
      </c>
      <c r="E13" s="14">
        <v>940</v>
      </c>
      <c r="F13" s="14">
        <v>4179</v>
      </c>
      <c r="G13" s="14">
        <v>7599</v>
      </c>
      <c r="H13" s="14">
        <v>3854</v>
      </c>
      <c r="I13" s="14">
        <v>471</v>
      </c>
      <c r="J13" s="14">
        <v>4796</v>
      </c>
      <c r="K13" s="14">
        <v>3582</v>
      </c>
      <c r="L13" s="14">
        <v>3842</v>
      </c>
      <c r="M13" s="14">
        <v>1816</v>
      </c>
      <c r="N13" s="14">
        <v>1121</v>
      </c>
      <c r="O13" s="12">
        <f t="shared" si="2"/>
        <v>46312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8619</v>
      </c>
      <c r="C14" s="14">
        <f>C15+C16+C17</f>
        <v>6451</v>
      </c>
      <c r="D14" s="14">
        <f>D15+D16+D17</f>
        <v>7435</v>
      </c>
      <c r="E14" s="14">
        <f>E15+E16+E17</f>
        <v>1288</v>
      </c>
      <c r="F14" s="14">
        <f aca="true" t="shared" si="4" ref="F14:N14">F15+F16+F17</f>
        <v>6401</v>
      </c>
      <c r="G14" s="14">
        <f t="shared" si="4"/>
        <v>10353</v>
      </c>
      <c r="H14" s="14">
        <f>H15+H16+H17</f>
        <v>5963</v>
      </c>
      <c r="I14" s="14">
        <f>I15+I16+I17</f>
        <v>674</v>
      </c>
      <c r="J14" s="14">
        <f>J15+J16+J17</f>
        <v>9032</v>
      </c>
      <c r="K14" s="14">
        <f>K15+K16+K17</f>
        <v>5557</v>
      </c>
      <c r="L14" s="14">
        <f>L15+L16+L17</f>
        <v>7661</v>
      </c>
      <c r="M14" s="14">
        <f t="shared" si="4"/>
        <v>2505</v>
      </c>
      <c r="N14" s="14">
        <f t="shared" si="4"/>
        <v>1603</v>
      </c>
      <c r="O14" s="12">
        <f t="shared" si="2"/>
        <v>73542</v>
      </c>
    </row>
    <row r="15" spans="1:26" ht="18.75" customHeight="1">
      <c r="A15" s="15" t="s">
        <v>13</v>
      </c>
      <c r="B15" s="14">
        <v>8603</v>
      </c>
      <c r="C15" s="14">
        <v>6447</v>
      </c>
      <c r="D15" s="14">
        <v>7431</v>
      </c>
      <c r="E15" s="14">
        <v>1288</v>
      </c>
      <c r="F15" s="14">
        <v>6395</v>
      </c>
      <c r="G15" s="14">
        <v>10352</v>
      </c>
      <c r="H15" s="14">
        <v>5953</v>
      </c>
      <c r="I15" s="14">
        <v>674</v>
      </c>
      <c r="J15" s="14">
        <v>9025</v>
      </c>
      <c r="K15" s="14">
        <v>5549</v>
      </c>
      <c r="L15" s="14">
        <v>7651</v>
      </c>
      <c r="M15" s="14">
        <v>2494</v>
      </c>
      <c r="N15" s="14">
        <v>1599</v>
      </c>
      <c r="O15" s="12">
        <f t="shared" si="2"/>
        <v>73461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7</v>
      </c>
      <c r="C16" s="14">
        <v>2</v>
      </c>
      <c r="D16" s="14">
        <v>1</v>
      </c>
      <c r="E16" s="14">
        <v>0</v>
      </c>
      <c r="F16" s="14">
        <v>3</v>
      </c>
      <c r="G16" s="14">
        <v>1</v>
      </c>
      <c r="H16" s="14">
        <v>1</v>
      </c>
      <c r="I16" s="14">
        <v>0</v>
      </c>
      <c r="J16" s="14">
        <v>4</v>
      </c>
      <c r="K16" s="14">
        <v>7</v>
      </c>
      <c r="L16" s="14">
        <v>6</v>
      </c>
      <c r="M16" s="14">
        <v>10</v>
      </c>
      <c r="N16" s="14">
        <v>3</v>
      </c>
      <c r="O16" s="12">
        <f t="shared" si="2"/>
        <v>45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9</v>
      </c>
      <c r="C17" s="14">
        <v>2</v>
      </c>
      <c r="D17" s="14">
        <v>3</v>
      </c>
      <c r="E17" s="14">
        <v>0</v>
      </c>
      <c r="F17" s="14">
        <v>3</v>
      </c>
      <c r="G17" s="14">
        <v>0</v>
      </c>
      <c r="H17" s="14">
        <v>9</v>
      </c>
      <c r="I17" s="14">
        <v>0</v>
      </c>
      <c r="J17" s="14">
        <v>3</v>
      </c>
      <c r="K17" s="14">
        <v>1</v>
      </c>
      <c r="L17" s="14">
        <v>4</v>
      </c>
      <c r="M17" s="14">
        <v>1</v>
      </c>
      <c r="N17" s="14">
        <v>1</v>
      </c>
      <c r="O17" s="12">
        <f t="shared" si="2"/>
        <v>36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105988</v>
      </c>
      <c r="C18" s="18">
        <f>C19+C20+C21</f>
        <v>66376</v>
      </c>
      <c r="D18" s="18">
        <f>D19+D20+D21</f>
        <v>59633</v>
      </c>
      <c r="E18" s="18">
        <f>E19+E20+E21</f>
        <v>11609</v>
      </c>
      <c r="F18" s="18">
        <f aca="true" t="shared" si="5" ref="F18:N18">F19+F20+F21</f>
        <v>56015</v>
      </c>
      <c r="G18" s="18">
        <f t="shared" si="5"/>
        <v>87323</v>
      </c>
      <c r="H18" s="18">
        <f>H19+H20+H21</f>
        <v>68618</v>
      </c>
      <c r="I18" s="18">
        <f>I19+I20+I21</f>
        <v>7337</v>
      </c>
      <c r="J18" s="18">
        <f>J19+J20+J21</f>
        <v>90266</v>
      </c>
      <c r="K18" s="18">
        <f>K19+K20+K21</f>
        <v>57418</v>
      </c>
      <c r="L18" s="18">
        <f>L19+L20+L21</f>
        <v>88152</v>
      </c>
      <c r="M18" s="18">
        <f t="shared" si="5"/>
        <v>32083</v>
      </c>
      <c r="N18" s="18">
        <f t="shared" si="5"/>
        <v>20358</v>
      </c>
      <c r="O18" s="12">
        <f aca="true" t="shared" si="6" ref="O18:O24">SUM(B18:N18)</f>
        <v>751176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55155</v>
      </c>
      <c r="C19" s="14">
        <v>37165</v>
      </c>
      <c r="D19" s="14">
        <v>30780</v>
      </c>
      <c r="E19" s="14">
        <v>6251</v>
      </c>
      <c r="F19" s="14">
        <v>29191</v>
      </c>
      <c r="G19" s="14">
        <v>47154</v>
      </c>
      <c r="H19" s="14">
        <v>38549</v>
      </c>
      <c r="I19" s="14">
        <v>4323</v>
      </c>
      <c r="J19" s="14">
        <v>48303</v>
      </c>
      <c r="K19" s="14">
        <v>30209</v>
      </c>
      <c r="L19" s="14">
        <v>45972</v>
      </c>
      <c r="M19" s="14">
        <v>16733</v>
      </c>
      <c r="N19" s="14">
        <v>10299</v>
      </c>
      <c r="O19" s="12">
        <f t="shared" si="6"/>
        <v>400084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48008</v>
      </c>
      <c r="C20" s="14">
        <v>26989</v>
      </c>
      <c r="D20" s="14">
        <v>27552</v>
      </c>
      <c r="E20" s="14">
        <v>5050</v>
      </c>
      <c r="F20" s="14">
        <v>25275</v>
      </c>
      <c r="G20" s="14">
        <v>37305</v>
      </c>
      <c r="H20" s="14">
        <v>28257</v>
      </c>
      <c r="I20" s="14">
        <v>2822</v>
      </c>
      <c r="J20" s="14">
        <v>39598</v>
      </c>
      <c r="K20" s="14">
        <v>25636</v>
      </c>
      <c r="L20" s="14">
        <v>39966</v>
      </c>
      <c r="M20" s="14">
        <v>14466</v>
      </c>
      <c r="N20" s="14">
        <v>9532</v>
      </c>
      <c r="O20" s="12">
        <f t="shared" si="6"/>
        <v>330456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2825</v>
      </c>
      <c r="C21" s="14">
        <v>2222</v>
      </c>
      <c r="D21" s="14">
        <v>1301</v>
      </c>
      <c r="E21" s="14">
        <v>308</v>
      </c>
      <c r="F21" s="14">
        <v>1549</v>
      </c>
      <c r="G21" s="14">
        <v>2864</v>
      </c>
      <c r="H21" s="14">
        <v>1812</v>
      </c>
      <c r="I21" s="14">
        <v>192</v>
      </c>
      <c r="J21" s="14">
        <v>2365</v>
      </c>
      <c r="K21" s="14">
        <v>1573</v>
      </c>
      <c r="L21" s="14">
        <v>2214</v>
      </c>
      <c r="M21" s="14">
        <v>884</v>
      </c>
      <c r="N21" s="14">
        <v>527</v>
      </c>
      <c r="O21" s="12">
        <f t="shared" si="6"/>
        <v>20636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104051</v>
      </c>
      <c r="C22" s="14">
        <f>C23+C24</f>
        <v>77458</v>
      </c>
      <c r="D22" s="14">
        <f>D23+D24</f>
        <v>82490</v>
      </c>
      <c r="E22" s="14">
        <f>E23+E24</f>
        <v>18154</v>
      </c>
      <c r="F22" s="14">
        <f aca="true" t="shared" si="7" ref="F22:N22">F23+F24</f>
        <v>74807</v>
      </c>
      <c r="G22" s="14">
        <f t="shared" si="7"/>
        <v>116104</v>
      </c>
      <c r="H22" s="14">
        <f>H23+H24</f>
        <v>75082</v>
      </c>
      <c r="I22" s="14">
        <f>I23+I24</f>
        <v>8713</v>
      </c>
      <c r="J22" s="14">
        <f>J23+J24</f>
        <v>80788</v>
      </c>
      <c r="K22" s="14">
        <f>K23+K24</f>
        <v>65168</v>
      </c>
      <c r="L22" s="14">
        <f>L23+L24</f>
        <v>62059</v>
      </c>
      <c r="M22" s="14">
        <f t="shared" si="7"/>
        <v>19677</v>
      </c>
      <c r="N22" s="14">
        <f t="shared" si="7"/>
        <v>12488</v>
      </c>
      <c r="O22" s="12">
        <f t="shared" si="6"/>
        <v>797039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67231</v>
      </c>
      <c r="C23" s="14">
        <v>55220</v>
      </c>
      <c r="D23" s="14">
        <v>53982</v>
      </c>
      <c r="E23" s="14">
        <v>12969</v>
      </c>
      <c r="F23" s="14">
        <v>50949</v>
      </c>
      <c r="G23" s="14">
        <v>82521</v>
      </c>
      <c r="H23" s="14">
        <v>54225</v>
      </c>
      <c r="I23" s="14">
        <v>6660</v>
      </c>
      <c r="J23" s="14">
        <v>54808</v>
      </c>
      <c r="K23" s="14">
        <v>44842</v>
      </c>
      <c r="L23" s="14">
        <v>43535</v>
      </c>
      <c r="M23" s="14">
        <v>14037</v>
      </c>
      <c r="N23" s="14">
        <v>8210</v>
      </c>
      <c r="O23" s="12">
        <f t="shared" si="6"/>
        <v>549189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36820</v>
      </c>
      <c r="C24" s="14">
        <v>22238</v>
      </c>
      <c r="D24" s="14">
        <v>28508</v>
      </c>
      <c r="E24" s="14">
        <v>5185</v>
      </c>
      <c r="F24" s="14">
        <v>23858</v>
      </c>
      <c r="G24" s="14">
        <v>33583</v>
      </c>
      <c r="H24" s="14">
        <v>20857</v>
      </c>
      <c r="I24" s="14">
        <v>2053</v>
      </c>
      <c r="J24" s="14">
        <v>25980</v>
      </c>
      <c r="K24" s="14">
        <v>20326</v>
      </c>
      <c r="L24" s="14">
        <v>18524</v>
      </c>
      <c r="M24" s="14">
        <v>5640</v>
      </c>
      <c r="N24" s="14">
        <v>4278</v>
      </c>
      <c r="O24" s="12">
        <f t="shared" si="6"/>
        <v>247850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88</v>
      </c>
      <c r="B28" s="56">
        <f>B29+B30</f>
        <v>843183.8028</v>
      </c>
      <c r="C28" s="56">
        <f aca="true" t="shared" si="8" ref="C28:N28">C29+C30</f>
        <v>647023.5129999999</v>
      </c>
      <c r="D28" s="56">
        <f t="shared" si="8"/>
        <v>594190.7078000001</v>
      </c>
      <c r="E28" s="56">
        <f t="shared" si="8"/>
        <v>164646.5741</v>
      </c>
      <c r="F28" s="56">
        <f t="shared" si="8"/>
        <v>590804.2805</v>
      </c>
      <c r="G28" s="56">
        <f t="shared" si="8"/>
        <v>743816.7189</v>
      </c>
      <c r="H28" s="56">
        <f t="shared" si="8"/>
        <v>586901.3696000001</v>
      </c>
      <c r="I28" s="56">
        <f t="shared" si="8"/>
        <v>73554.4719</v>
      </c>
      <c r="J28" s="56">
        <f t="shared" si="8"/>
        <v>773066.4175999999</v>
      </c>
      <c r="K28" s="56">
        <f t="shared" si="8"/>
        <v>608305.9374</v>
      </c>
      <c r="L28" s="56">
        <f t="shared" si="8"/>
        <v>724677.7464</v>
      </c>
      <c r="M28" s="56">
        <f t="shared" si="8"/>
        <v>356233.76450000005</v>
      </c>
      <c r="N28" s="56">
        <f t="shared" si="8"/>
        <v>201902.1326</v>
      </c>
      <c r="O28" s="56">
        <f>SUM(B28:N28)</f>
        <v>6908307.437100001</v>
      </c>
      <c r="Q28" s="62"/>
    </row>
    <row r="29" spans="1:15" ht="18.75" customHeight="1">
      <c r="A29" s="54" t="s">
        <v>54</v>
      </c>
      <c r="B29" s="52">
        <f aca="true" t="shared" si="9" ref="B29:N29">B26*B7</f>
        <v>837932.8128</v>
      </c>
      <c r="C29" s="52">
        <f t="shared" si="9"/>
        <v>639400.3629999999</v>
      </c>
      <c r="D29" s="52">
        <f t="shared" si="9"/>
        <v>582825.9178</v>
      </c>
      <c r="E29" s="52">
        <f t="shared" si="9"/>
        <v>164646.5741</v>
      </c>
      <c r="F29" s="52">
        <f t="shared" si="9"/>
        <v>573472.8105</v>
      </c>
      <c r="G29" s="52">
        <f t="shared" si="9"/>
        <v>739184.2289</v>
      </c>
      <c r="H29" s="52">
        <f t="shared" si="9"/>
        <v>583400.8696000001</v>
      </c>
      <c r="I29" s="52">
        <f t="shared" si="9"/>
        <v>73554.4719</v>
      </c>
      <c r="J29" s="52">
        <f t="shared" si="9"/>
        <v>753874.2176</v>
      </c>
      <c r="K29" s="52">
        <f t="shared" si="9"/>
        <v>590388.1674</v>
      </c>
      <c r="L29" s="52">
        <f t="shared" si="9"/>
        <v>707235.9064</v>
      </c>
      <c r="M29" s="52">
        <f t="shared" si="9"/>
        <v>342813.2345</v>
      </c>
      <c r="N29" s="52">
        <f t="shared" si="9"/>
        <v>197902.4026</v>
      </c>
      <c r="O29" s="53">
        <f>SUM(B29:N29)</f>
        <v>6786631.9771</v>
      </c>
    </row>
    <row r="30" spans="1:26" ht="18.75" customHeight="1">
      <c r="A30" s="17" t="s">
        <v>52</v>
      </c>
      <c r="B30" s="52">
        <v>5250.99</v>
      </c>
      <c r="C30" s="52">
        <v>7623.15</v>
      </c>
      <c r="D30" s="52">
        <v>11364.79</v>
      </c>
      <c r="E30" s="52">
        <v>0</v>
      </c>
      <c r="F30" s="52">
        <v>17331.47</v>
      </c>
      <c r="G30" s="52">
        <v>4632.49</v>
      </c>
      <c r="H30" s="52">
        <v>3500.5</v>
      </c>
      <c r="I30" s="52">
        <v>0</v>
      </c>
      <c r="J30" s="52">
        <v>19192.2</v>
      </c>
      <c r="K30" s="52">
        <v>17917.77</v>
      </c>
      <c r="L30" s="52">
        <v>17441.84</v>
      </c>
      <c r="M30" s="52">
        <v>13420.53</v>
      </c>
      <c r="N30" s="52">
        <v>3999.73</v>
      </c>
      <c r="O30" s="53">
        <f>SUM(B30:N30)</f>
        <v>121675.45999999999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86</v>
      </c>
      <c r="B32" s="25">
        <f aca="true" t="shared" si="10" ref="B32:O32">+B33+B35+B42+B43+B44-B45</f>
        <v>-84697.85999999999</v>
      </c>
      <c r="C32" s="25">
        <f t="shared" si="10"/>
        <v>-58601.78999999998</v>
      </c>
      <c r="D32" s="25">
        <f t="shared" si="10"/>
        <v>-123873.19999999998</v>
      </c>
      <c r="E32" s="25">
        <f t="shared" si="10"/>
        <v>-11413.29</v>
      </c>
      <c r="F32" s="25">
        <f t="shared" si="10"/>
        <v>-56610.91</v>
      </c>
      <c r="G32" s="25">
        <f t="shared" si="10"/>
        <v>-61477.369999999995</v>
      </c>
      <c r="H32" s="25">
        <f t="shared" si="10"/>
        <v>-38195.35</v>
      </c>
      <c r="I32" s="25">
        <f t="shared" si="10"/>
        <v>-73554.47</v>
      </c>
      <c r="J32" s="25">
        <f t="shared" si="10"/>
        <v>-120482.43000000001</v>
      </c>
      <c r="K32" s="25">
        <f t="shared" si="10"/>
        <v>-80409.56</v>
      </c>
      <c r="L32" s="25">
        <f t="shared" si="10"/>
        <v>-46344.9</v>
      </c>
      <c r="M32" s="25">
        <f t="shared" si="10"/>
        <v>-30553.580000000005</v>
      </c>
      <c r="N32" s="25">
        <f t="shared" si="10"/>
        <v>-910.3000000000029</v>
      </c>
      <c r="O32" s="25">
        <f t="shared" si="10"/>
        <v>-787125.0100000002</v>
      </c>
    </row>
    <row r="33" spans="1:15" ht="18.75" customHeight="1">
      <c r="A33" s="17" t="s">
        <v>92</v>
      </c>
      <c r="B33" s="26">
        <f>+B34</f>
        <v>-75538.1</v>
      </c>
      <c r="C33" s="26">
        <f aca="true" t="shared" si="11" ref="C33:O33">+C34</f>
        <v>-71577.8</v>
      </c>
      <c r="D33" s="26">
        <f t="shared" si="11"/>
        <v>-52890</v>
      </c>
      <c r="E33" s="26">
        <f t="shared" si="11"/>
        <v>-9786.8</v>
      </c>
      <c r="F33" s="26">
        <f t="shared" si="11"/>
        <v>-45528.4</v>
      </c>
      <c r="G33" s="26">
        <f t="shared" si="11"/>
        <v>-81983.8</v>
      </c>
      <c r="H33" s="26">
        <f t="shared" si="11"/>
        <v>-68903.2</v>
      </c>
      <c r="I33" s="26">
        <f t="shared" si="11"/>
        <v>-8896.7</v>
      </c>
      <c r="J33" s="26">
        <f t="shared" si="11"/>
        <v>-53337.2</v>
      </c>
      <c r="K33" s="26">
        <f t="shared" si="11"/>
        <v>-57181.4</v>
      </c>
      <c r="L33" s="26">
        <f t="shared" si="11"/>
        <v>-49518.8</v>
      </c>
      <c r="M33" s="26">
        <f t="shared" si="11"/>
        <v>-28483.2</v>
      </c>
      <c r="N33" s="26">
        <f t="shared" si="11"/>
        <v>-20670.1</v>
      </c>
      <c r="O33" s="26">
        <f t="shared" si="11"/>
        <v>-624295.5</v>
      </c>
    </row>
    <row r="34" spans="1:26" ht="18.75" customHeight="1">
      <c r="A34" s="13" t="s">
        <v>55</v>
      </c>
      <c r="B34" s="20">
        <f>ROUND(-B9*$D$3,2)</f>
        <v>-75538.1</v>
      </c>
      <c r="C34" s="20">
        <f>ROUND(-C9*$D$3,2)</f>
        <v>-71577.8</v>
      </c>
      <c r="D34" s="20">
        <f>ROUND(-D9*$D$3,2)</f>
        <v>-52890</v>
      </c>
      <c r="E34" s="20">
        <f>ROUND(-E9*$D$3,2)</f>
        <v>-9786.8</v>
      </c>
      <c r="F34" s="20">
        <f aca="true" t="shared" si="12" ref="F34:N34">ROUND(-F9*$D$3,2)</f>
        <v>-45528.4</v>
      </c>
      <c r="G34" s="20">
        <f t="shared" si="12"/>
        <v>-81983.8</v>
      </c>
      <c r="H34" s="20">
        <f t="shared" si="12"/>
        <v>-68903.2</v>
      </c>
      <c r="I34" s="20">
        <f>ROUND(-I9*$D$3,2)</f>
        <v>-8896.7</v>
      </c>
      <c r="J34" s="20">
        <f>ROUND(-J9*$D$3,2)</f>
        <v>-53337.2</v>
      </c>
      <c r="K34" s="20">
        <f>ROUND(-K9*$D$3,2)</f>
        <v>-57181.4</v>
      </c>
      <c r="L34" s="20">
        <f>ROUND(-L9*$D$3,2)</f>
        <v>-49518.8</v>
      </c>
      <c r="M34" s="20">
        <f t="shared" si="12"/>
        <v>-28483.2</v>
      </c>
      <c r="N34" s="20">
        <f t="shared" si="12"/>
        <v>-20670.1</v>
      </c>
      <c r="O34" s="44">
        <f aca="true" t="shared" si="13" ref="O34:O45">SUM(B34:N34)</f>
        <v>-624295.5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56</v>
      </c>
      <c r="B35" s="26">
        <f aca="true" t="shared" si="14" ref="B35:K35">SUM(B36:B41)</f>
        <v>-111782.01</v>
      </c>
      <c r="C35" s="26">
        <f t="shared" si="14"/>
        <v>-87326.12</v>
      </c>
      <c r="D35" s="26">
        <f t="shared" si="14"/>
        <v>-92658.23</v>
      </c>
      <c r="E35" s="26">
        <f t="shared" si="14"/>
        <v>-26862.06</v>
      </c>
      <c r="F35" s="26">
        <f t="shared" si="14"/>
        <v>-58102.23</v>
      </c>
      <c r="G35" s="26">
        <f t="shared" si="14"/>
        <v>-70332.32</v>
      </c>
      <c r="H35" s="26">
        <f t="shared" si="14"/>
        <v>-30164.19</v>
      </c>
      <c r="I35" s="26">
        <f t="shared" si="14"/>
        <v>-4262.5</v>
      </c>
      <c r="J35" s="26">
        <f t="shared" si="14"/>
        <v>-66683.21</v>
      </c>
      <c r="K35" s="26">
        <f t="shared" si="14"/>
        <v>-56646.71</v>
      </c>
      <c r="L35" s="26">
        <f>SUM(L36:L41)</f>
        <v>-61836.61</v>
      </c>
      <c r="M35" s="26">
        <f>SUM(M36:M41)</f>
        <v>-23375.65</v>
      </c>
      <c r="N35" s="26">
        <f>SUM(N36:N41)</f>
        <v>-13620.26</v>
      </c>
      <c r="O35" s="26">
        <f t="shared" si="13"/>
        <v>-703652.1</v>
      </c>
    </row>
    <row r="36" spans="1:26" ht="18.75" customHeight="1">
      <c r="A36" s="13" t="s">
        <v>57</v>
      </c>
      <c r="B36" s="24">
        <v>-111782.01</v>
      </c>
      <c r="C36" s="24">
        <v>-87326.12</v>
      </c>
      <c r="D36" s="24">
        <v>-92158.23</v>
      </c>
      <c r="E36" s="24">
        <v>-26862.06</v>
      </c>
      <c r="F36" s="24">
        <v>-57602.23</v>
      </c>
      <c r="G36" s="24">
        <v>-69832.32</v>
      </c>
      <c r="H36" s="24">
        <v>-30164.19</v>
      </c>
      <c r="I36" s="24">
        <v>0</v>
      </c>
      <c r="J36" s="24">
        <v>-66683.21</v>
      </c>
      <c r="K36" s="24">
        <v>-56646.71</v>
      </c>
      <c r="L36" s="24">
        <v>-61836.61</v>
      </c>
      <c r="M36" s="24">
        <v>-23375.65</v>
      </c>
      <c r="N36" s="24">
        <v>-13620.26</v>
      </c>
      <c r="O36" s="24">
        <f t="shared" si="13"/>
        <v>-697889.6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58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59</v>
      </c>
      <c r="B38" s="24">
        <v>0</v>
      </c>
      <c r="C38" s="24">
        <v>0</v>
      </c>
      <c r="D38" s="24">
        <v>-500</v>
      </c>
      <c r="E38" s="24">
        <v>0</v>
      </c>
      <c r="F38" s="24">
        <v>-500</v>
      </c>
      <c r="G38" s="24">
        <v>-500</v>
      </c>
      <c r="H38" s="24">
        <v>0</v>
      </c>
      <c r="I38" s="24">
        <v>-4262.5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-5762.5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60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63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61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96</v>
      </c>
      <c r="B42" s="27">
        <v>102622.25</v>
      </c>
      <c r="C42" s="27">
        <v>100302.13</v>
      </c>
      <c r="D42" s="27">
        <v>21675.03</v>
      </c>
      <c r="E42" s="27">
        <v>25235.57</v>
      </c>
      <c r="F42" s="27">
        <v>47019.72</v>
      </c>
      <c r="G42" s="27">
        <v>90838.75</v>
      </c>
      <c r="H42" s="27">
        <v>60872.04</v>
      </c>
      <c r="I42" s="27">
        <v>0</v>
      </c>
      <c r="J42" s="27">
        <v>-462.02</v>
      </c>
      <c r="K42" s="27">
        <v>33418.55</v>
      </c>
      <c r="L42" s="27">
        <v>65010.51</v>
      </c>
      <c r="M42" s="27">
        <v>21305.27</v>
      </c>
      <c r="N42" s="27">
        <v>33380.06</v>
      </c>
      <c r="O42" s="24">
        <f t="shared" si="13"/>
        <v>601217.8599999999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62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64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-179375.24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-179375.24</v>
      </c>
    </row>
    <row r="45" spans="1:15" ht="18.75" customHeight="1">
      <c r="A45" s="68" t="s">
        <v>65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-118979.97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-118979.97</v>
      </c>
    </row>
    <row r="46" spans="1:26" ht="15.75">
      <c r="A46" s="2" t="s">
        <v>66</v>
      </c>
      <c r="B46" s="29">
        <f aca="true" t="shared" si="15" ref="B46:N46">+B28+B32</f>
        <v>758485.9428</v>
      </c>
      <c r="C46" s="29">
        <f t="shared" si="15"/>
        <v>588421.723</v>
      </c>
      <c r="D46" s="29">
        <f t="shared" si="15"/>
        <v>470317.50780000014</v>
      </c>
      <c r="E46" s="29">
        <f t="shared" si="15"/>
        <v>153233.2841</v>
      </c>
      <c r="F46" s="29">
        <f t="shared" si="15"/>
        <v>534193.3705</v>
      </c>
      <c r="G46" s="29">
        <f t="shared" si="15"/>
        <v>682339.3489</v>
      </c>
      <c r="H46" s="29">
        <f t="shared" si="15"/>
        <v>548706.0196000001</v>
      </c>
      <c r="I46" s="29">
        <f t="shared" si="15"/>
        <v>0.0019000000029336661</v>
      </c>
      <c r="J46" s="29">
        <f t="shared" si="15"/>
        <v>652583.9875999999</v>
      </c>
      <c r="K46" s="29">
        <f t="shared" si="15"/>
        <v>527896.3774000001</v>
      </c>
      <c r="L46" s="29">
        <f t="shared" si="15"/>
        <v>678332.8463999999</v>
      </c>
      <c r="M46" s="29">
        <f t="shared" si="15"/>
        <v>325680.18450000003</v>
      </c>
      <c r="N46" s="29">
        <f t="shared" si="15"/>
        <v>200991.83260000002</v>
      </c>
      <c r="O46" s="29">
        <f>SUM(B46:N46)</f>
        <v>6121182.427100001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67</v>
      </c>
      <c r="B49" s="35">
        <f>SUM(B50:B63)</f>
        <v>758485.94</v>
      </c>
      <c r="C49" s="35">
        <f aca="true" t="shared" si="16" ref="C49:N49">SUM(C50:C63)</f>
        <v>588421.72</v>
      </c>
      <c r="D49" s="35">
        <f t="shared" si="16"/>
        <v>470317.51</v>
      </c>
      <c r="E49" s="35">
        <f t="shared" si="16"/>
        <v>153233.28</v>
      </c>
      <c r="F49" s="35">
        <f t="shared" si="16"/>
        <v>534193.37</v>
      </c>
      <c r="G49" s="35">
        <f t="shared" si="16"/>
        <v>682339.35</v>
      </c>
      <c r="H49" s="35">
        <f t="shared" si="16"/>
        <v>548706.02</v>
      </c>
      <c r="I49" s="35">
        <f t="shared" si="16"/>
        <v>0</v>
      </c>
      <c r="J49" s="35">
        <f t="shared" si="16"/>
        <v>652583.99</v>
      </c>
      <c r="K49" s="35">
        <f t="shared" si="16"/>
        <v>527896.38</v>
      </c>
      <c r="L49" s="35">
        <f t="shared" si="16"/>
        <v>678332.85</v>
      </c>
      <c r="M49" s="35">
        <f t="shared" si="16"/>
        <v>325680.18</v>
      </c>
      <c r="N49" s="35">
        <f t="shared" si="16"/>
        <v>200991.83</v>
      </c>
      <c r="O49" s="29">
        <f>SUM(O50:O63)</f>
        <v>6121182.419999999</v>
      </c>
      <c r="Q49" s="64"/>
    </row>
    <row r="50" spans="1:18" ht="18.75" customHeight="1">
      <c r="A50" s="17" t="s">
        <v>39</v>
      </c>
      <c r="B50" s="35">
        <v>140413.5</v>
      </c>
      <c r="C50" s="35">
        <v>160438.02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300851.52</v>
      </c>
      <c r="P50"/>
      <c r="Q50" s="64"/>
      <c r="R50" s="65"/>
    </row>
    <row r="51" spans="1:16" ht="18.75" customHeight="1">
      <c r="A51" s="17" t="s">
        <v>40</v>
      </c>
      <c r="B51" s="35">
        <v>618072.44</v>
      </c>
      <c r="C51" s="35">
        <v>427983.7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1046056.1399999999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470317.51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470317.51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153233.28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153233.28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534193.37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534193.37</v>
      </c>
      <c r="S54"/>
    </row>
    <row r="55" spans="1:20" ht="18.75" customHeight="1">
      <c r="A55" s="17" t="s">
        <v>68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682339.35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682339.35</v>
      </c>
      <c r="T55"/>
    </row>
    <row r="56" spans="1:21" ht="18.75" customHeight="1">
      <c r="A56" s="17" t="s">
        <v>72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548706.02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548706.02</v>
      </c>
      <c r="U56"/>
    </row>
    <row r="57" spans="1:21" ht="18.75" customHeight="1">
      <c r="A57" s="17" t="s">
        <v>69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0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652583.99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652583.99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527896.38</v>
      </c>
      <c r="L59" s="34">
        <v>0</v>
      </c>
      <c r="M59" s="34">
        <v>0</v>
      </c>
      <c r="N59" s="34">
        <v>0</v>
      </c>
      <c r="O59" s="29">
        <f t="shared" si="17"/>
        <v>527896.38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678332.85</v>
      </c>
      <c r="M60" s="34">
        <v>0</v>
      </c>
      <c r="N60" s="34">
        <v>0</v>
      </c>
      <c r="O60" s="26">
        <f t="shared" si="17"/>
        <v>678332.85</v>
      </c>
      <c r="X60"/>
    </row>
    <row r="61" spans="1:25" ht="18.75" customHeight="1">
      <c r="A61" s="17" t="s">
        <v>70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325680.18</v>
      </c>
      <c r="N61" s="34">
        <v>0</v>
      </c>
      <c r="O61" s="29">
        <f t="shared" si="17"/>
        <v>325680.18</v>
      </c>
      <c r="Y61"/>
    </row>
    <row r="62" spans="1:26" ht="18.75" customHeight="1">
      <c r="A62" s="17" t="s">
        <v>71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200991.83</v>
      </c>
      <c r="O62" s="26">
        <f t="shared" si="17"/>
        <v>200991.83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73</v>
      </c>
      <c r="B67" s="42">
        <v>2.447311514479546</v>
      </c>
      <c r="C67" s="42">
        <v>2.601344265758104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74</v>
      </c>
      <c r="B68" s="42">
        <v>2.1304899996870015</v>
      </c>
      <c r="C68" s="42">
        <v>2.195099989217554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75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76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77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78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79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85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80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81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2.4846000000000004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82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83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84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2" ht="21" customHeight="1">
      <c r="A81" s="60" t="s">
        <v>97</v>
      </c>
      <c r="B81" s="61"/>
      <c r="C81"/>
      <c r="D81"/>
      <c r="E81"/>
      <c r="F81"/>
      <c r="G81"/>
      <c r="H81" s="39"/>
      <c r="I81" s="39"/>
      <c r="J81"/>
      <c r="K81"/>
      <c r="L81"/>
    </row>
    <row r="82" spans="1:14" ht="15.75">
      <c r="A82" s="69" t="s">
        <v>95</v>
      </c>
      <c r="B82" s="69">
        <v>0</v>
      </c>
      <c r="C82" s="69">
        <v>0</v>
      </c>
      <c r="D82" s="69">
        <v>0</v>
      </c>
      <c r="E82" s="69">
        <v>0</v>
      </c>
      <c r="F82" s="69">
        <v>0</v>
      </c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  <c r="M82" s="69"/>
      <c r="N82" s="69"/>
    </row>
    <row r="83" spans="2:12" ht="14.25">
      <c r="B83" s="61"/>
      <c r="C83"/>
      <c r="D83"/>
      <c r="E83"/>
      <c r="F83"/>
      <c r="G83"/>
      <c r="H83" s="39"/>
      <c r="I83" s="39"/>
      <c r="J83"/>
      <c r="K83"/>
      <c r="L83"/>
    </row>
    <row r="84" spans="2:12" ht="14.25">
      <c r="B84" s="61"/>
      <c r="C84"/>
      <c r="D84"/>
      <c r="E84"/>
      <c r="F84"/>
      <c r="G84"/>
      <c r="H84"/>
      <c r="I84"/>
      <c r="J84"/>
      <c r="K84"/>
      <c r="L84"/>
    </row>
    <row r="85" spans="2:12" ht="14.25">
      <c r="B85"/>
      <c r="C85"/>
      <c r="D85"/>
      <c r="E85"/>
      <c r="F85"/>
      <c r="G85"/>
      <c r="H85" s="40"/>
      <c r="I85" s="40"/>
      <c r="J85" s="41"/>
      <c r="K85" s="41"/>
      <c r="L85" s="41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spans="2:12" ht="14.25">
      <c r="B91"/>
      <c r="C91"/>
      <c r="D91"/>
      <c r="E91"/>
      <c r="F91"/>
      <c r="G91"/>
      <c r="H91"/>
      <c r="I91"/>
      <c r="J91"/>
      <c r="K91"/>
      <c r="L91"/>
    </row>
    <row r="92" ht="14.25">
      <c r="K92"/>
    </row>
    <row r="93" ht="14.25">
      <c r="L93"/>
    </row>
    <row r="94" ht="14.25">
      <c r="M94"/>
    </row>
    <row r="95" ht="14.25">
      <c r="N95"/>
    </row>
  </sheetData>
  <sheetProtection/>
  <mergeCells count="7">
    <mergeCell ref="A82:N82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2019-07-02T18:31:39Z</dcterms:modified>
  <cp:category/>
  <cp:version/>
  <cp:contentType/>
  <cp:contentStatus/>
</cp:coreProperties>
</file>