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<sst xmlns="http://schemas.openxmlformats.org/spreadsheetml/2006/main" count="99" uniqueCount="97">
  <si>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</si>
  <si>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</si>
  <si>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</si>
  <si>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</si>
  <si>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</si>
  <si>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</si>
  <si>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</si>
  <si>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</si>
  <si>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</si>
  <si>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</si>
  <si>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</si>
  <si>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</si>
  <si>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</si>
  <si>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</si>
  <si>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</si>
  <si>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</si>
  <si>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</si>
  <si>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</si>
  <si>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</si>
  <si>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</si>
  <si>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</si>
  <si>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</si>
  <si>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</si>
  <si>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</si>
  <si>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</si>
  <si>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</si>
  <si>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</si>
  <si>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</si>
  <si>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</si>
  <si>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</si>
  <si>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</si>
  <si>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</si>
  <si>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</si>
  <si>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</si>
  <si>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</si>
  <si>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</si>
  <si>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</si>
  <si>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</si>
  <si>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</si>
  <si>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</si>
  <si>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</si>
  <si>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</si>
  <si>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</si>
  <si>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</si>
  <si>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</si>
  <si>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</si>
  <si>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</si>
  <si>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</si>
  <si>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</si>
  <si>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</si>
  <si>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</si>
  <si>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</si>
  <si>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</si>
  <si>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</si>
  <si>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</si>
  <si>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</si>
  <si>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</si>
  <si>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</si>
  <si>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</si>
  <si>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</si>
  <si>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</si>
  <si>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</si>
  <si>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</si>
  <si>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</si>
  <si>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</si>
  <si>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</si>
  <si>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</si>
  <si>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</si>
  <si>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</si>
  <si>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</si>
  <si>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</si>
  <si>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</si>
  <si>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</si>
  <si>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</si>
  <si>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</si>
  <si>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</si>
  <si>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</si>
  <si>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</si>
  <si>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</si>
  <si>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</si>
  <si>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</si>
  <si>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</si>
  <si>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</si>
  <si>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</si>
  <si>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</si>
  <si>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</si>
  <si>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</si>
  <si>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</si>
  <si>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</si>
  <si>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</si>
  <si>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</si>
  <si>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</si>
  <si>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</si>
  <si>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</si>
  <si>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</si>
  <si>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</si>
  <si>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20/06/19 - VENCIMENTO 27/06/19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</si>
</sst>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218137</v>
      </c>
      <c r="C7" s="10">
        <f t="shared" si="0"/>
        <v>143020</v>
      </c>
      <c r="D7" s="10">
        <f t="shared" si="0"/>
        <v>182830</v>
      </c>
      <c r="E7" s="10">
        <f t="shared" si="0"/>
        <v>29388</v>
      </c>
      <c r="F7" s="10">
        <f t="shared" si="0"/>
        <v>160773</v>
      </c>
      <c r="G7" s="10">
        <f t="shared" si="0"/>
        <v>224193</v>
      </c>
      <c r="H7" s="10">
        <f t="shared" si="0"/>
        <v>145097</v>
      </c>
      <c r="I7" s="10">
        <f t="shared" si="0"/>
        <v>16095</v>
      </c>
      <c r="J7" s="10">
        <f t="shared" si="0"/>
        <v>201957</v>
      </c>
      <c r="K7" s="10">
        <f t="shared" si="0"/>
        <v>135561</v>
      </c>
      <c r="L7" s="10">
        <f t="shared" si="0"/>
        <v>174638</v>
      </c>
      <c r="M7" s="10">
        <f t="shared" si="0"/>
        <v>60255</v>
      </c>
      <c r="N7" s="10">
        <f t="shared" si="0"/>
        <v>37009</v>
      </c>
      <c r="O7" s="10">
        <f>+O8+O18+O22</f>
        <v>1728953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97904</v>
      </c>
      <c r="C8" s="12">
        <f t="shared" si="1"/>
        <v>67815</v>
      </c>
      <c r="D8" s="12">
        <f t="shared" si="1"/>
        <v>91140</v>
      </c>
      <c r="E8" s="12">
        <f t="shared" si="1"/>
        <v>13082</v>
      </c>
      <c r="F8" s="12">
        <f t="shared" si="1"/>
        <v>74793</v>
      </c>
      <c r="G8" s="12">
        <f t="shared" si="1"/>
        <v>106187</v>
      </c>
      <c r="H8" s="12">
        <f t="shared" si="1"/>
        <v>67874</v>
      </c>
      <c r="I8" s="12">
        <f t="shared" si="1"/>
        <v>7377</v>
      </c>
      <c r="J8" s="12">
        <f t="shared" si="1"/>
        <v>99423</v>
      </c>
      <c r="K8" s="12">
        <f t="shared" si="1"/>
        <v>64742</v>
      </c>
      <c r="L8" s="12">
        <f t="shared" si="1"/>
        <v>83908</v>
      </c>
      <c r="M8" s="12">
        <f t="shared" si="1"/>
        <v>31849</v>
      </c>
      <c r="N8" s="12">
        <f t="shared" si="1"/>
        <v>20603</v>
      </c>
      <c r="O8" s="12">
        <f>SUM(B8:N8)</f>
        <v>826697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11681</v>
      </c>
      <c r="C9" s="14">
        <v>9996</v>
      </c>
      <c r="D9" s="14">
        <v>9128</v>
      </c>
      <c r="E9" s="14">
        <v>1247</v>
      </c>
      <c r="F9" s="14">
        <v>7798</v>
      </c>
      <c r="G9" s="14">
        <v>12585</v>
      </c>
      <c r="H9" s="14">
        <v>10587</v>
      </c>
      <c r="I9" s="14">
        <v>1063</v>
      </c>
      <c r="J9" s="14">
        <v>8606</v>
      </c>
      <c r="K9" s="14">
        <v>8674</v>
      </c>
      <c r="L9" s="14">
        <v>7470</v>
      </c>
      <c r="M9" s="14">
        <v>3753</v>
      </c>
      <c r="N9" s="14">
        <v>2580</v>
      </c>
      <c r="O9" s="12">
        <f aca="true" t="shared" si="2" ref="O9:O17">SUM(B9:N9)</f>
        <v>95168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80635</v>
      </c>
      <c r="C10" s="14">
        <f>C11+C12+C13</f>
        <v>54312</v>
      </c>
      <c r="D10" s="14">
        <f>D11+D12+D13</f>
        <v>77509</v>
      </c>
      <c r="E10" s="14">
        <f>E11+E12+E13</f>
        <v>11125</v>
      </c>
      <c r="F10" s="14">
        <f aca="true" t="shared" si="3" ref="F10:N10">F11+F12+F13</f>
        <v>62720</v>
      </c>
      <c r="G10" s="14">
        <f t="shared" si="3"/>
        <v>87615</v>
      </c>
      <c r="H10" s="14">
        <f>H11+H12+H13</f>
        <v>53963</v>
      </c>
      <c r="I10" s="14">
        <f>I11+I12+I13</f>
        <v>5949</v>
      </c>
      <c r="J10" s="14">
        <f>J11+J12+J13</f>
        <v>85177</v>
      </c>
      <c r="K10" s="14">
        <f>K11+K12+K13</f>
        <v>52762</v>
      </c>
      <c r="L10" s="14">
        <f>L11+L12+L13</f>
        <v>71292</v>
      </c>
      <c r="M10" s="14">
        <f t="shared" si="3"/>
        <v>26649</v>
      </c>
      <c r="N10" s="14">
        <f t="shared" si="3"/>
        <v>17176</v>
      </c>
      <c r="O10" s="12">
        <f t="shared" si="2"/>
        <v>686884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37839</v>
      </c>
      <c r="C11" s="14">
        <v>26002</v>
      </c>
      <c r="D11" s="14">
        <v>36134</v>
      </c>
      <c r="E11" s="14">
        <v>5090</v>
      </c>
      <c r="F11" s="14">
        <v>29378</v>
      </c>
      <c r="G11" s="14">
        <v>41168</v>
      </c>
      <c r="H11" s="14">
        <v>25978</v>
      </c>
      <c r="I11" s="14">
        <v>2921</v>
      </c>
      <c r="J11" s="14">
        <v>40914</v>
      </c>
      <c r="K11" s="14">
        <v>24142</v>
      </c>
      <c r="L11" s="14">
        <v>31904</v>
      </c>
      <c r="M11" s="14">
        <v>11538</v>
      </c>
      <c r="N11" s="14">
        <v>7296</v>
      </c>
      <c r="O11" s="12">
        <f t="shared" si="2"/>
        <v>320304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40047</v>
      </c>
      <c r="C12" s="14">
        <v>25793</v>
      </c>
      <c r="D12" s="14">
        <v>39094</v>
      </c>
      <c r="E12" s="14">
        <v>5489</v>
      </c>
      <c r="F12" s="14">
        <v>30818</v>
      </c>
      <c r="G12" s="14">
        <v>42034</v>
      </c>
      <c r="H12" s="14">
        <v>26007</v>
      </c>
      <c r="I12" s="14">
        <v>2791</v>
      </c>
      <c r="J12" s="14">
        <v>41700</v>
      </c>
      <c r="K12" s="14">
        <v>26659</v>
      </c>
      <c r="L12" s="14">
        <v>37178</v>
      </c>
      <c r="M12" s="14">
        <v>14114</v>
      </c>
      <c r="N12" s="14">
        <v>9333</v>
      </c>
      <c r="O12" s="12">
        <f t="shared" si="2"/>
        <v>341057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2749</v>
      </c>
      <c r="C13" s="14">
        <v>2517</v>
      </c>
      <c r="D13" s="14">
        <v>2281</v>
      </c>
      <c r="E13" s="14">
        <v>546</v>
      </c>
      <c r="F13" s="14">
        <v>2524</v>
      </c>
      <c r="G13" s="14">
        <v>4413</v>
      </c>
      <c r="H13" s="14">
        <v>1978</v>
      </c>
      <c r="I13" s="14">
        <v>237</v>
      </c>
      <c r="J13" s="14">
        <v>2563</v>
      </c>
      <c r="K13" s="14">
        <v>1961</v>
      </c>
      <c r="L13" s="14">
        <v>2210</v>
      </c>
      <c r="M13" s="14">
        <v>997</v>
      </c>
      <c r="N13" s="14">
        <v>547</v>
      </c>
      <c r="O13" s="12">
        <f t="shared" si="2"/>
        <v>25523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5588</v>
      </c>
      <c r="C14" s="14">
        <f>C15+C16+C17</f>
        <v>3507</v>
      </c>
      <c r="D14" s="14">
        <f>D15+D16+D17</f>
        <v>4503</v>
      </c>
      <c r="E14" s="14">
        <f>E15+E16+E17</f>
        <v>710</v>
      </c>
      <c r="F14" s="14">
        <f aca="true" t="shared" si="4" ref="F14:N14">F15+F16+F17</f>
        <v>4275</v>
      </c>
      <c r="G14" s="14">
        <f t="shared" si="4"/>
        <v>5987</v>
      </c>
      <c r="H14" s="14">
        <f>H15+H16+H17</f>
        <v>3324</v>
      </c>
      <c r="I14" s="14">
        <f>I15+I16+I17</f>
        <v>365</v>
      </c>
      <c r="J14" s="14">
        <f>J15+J16+J17</f>
        <v>5640</v>
      </c>
      <c r="K14" s="14">
        <f>K15+K16+K17</f>
        <v>3306</v>
      </c>
      <c r="L14" s="14">
        <f>L15+L16+L17</f>
        <v>5146</v>
      </c>
      <c r="M14" s="14">
        <f t="shared" si="4"/>
        <v>1447</v>
      </c>
      <c r="N14" s="14">
        <f t="shared" si="4"/>
        <v>847</v>
      </c>
      <c r="O14" s="12">
        <f t="shared" si="2"/>
        <v>44645</v>
      </c>
    </row>
    <row r="15" spans="1:26" ht="18.75" customHeight="1">
      <c r="A15" s="15" t="s">
        <v>13</v>
      </c>
      <c r="B15" s="14">
        <v>5576</v>
      </c>
      <c r="C15" s="14">
        <v>3507</v>
      </c>
      <c r="D15" s="14">
        <v>4499</v>
      </c>
      <c r="E15" s="14">
        <v>710</v>
      </c>
      <c r="F15" s="14">
        <v>4273</v>
      </c>
      <c r="G15" s="14">
        <v>5981</v>
      </c>
      <c r="H15" s="14">
        <v>3314</v>
      </c>
      <c r="I15" s="14">
        <v>365</v>
      </c>
      <c r="J15" s="14">
        <v>5629</v>
      </c>
      <c r="K15" s="14">
        <v>3301</v>
      </c>
      <c r="L15" s="14">
        <v>5132</v>
      </c>
      <c r="M15" s="14">
        <v>1442</v>
      </c>
      <c r="N15" s="14">
        <v>844</v>
      </c>
      <c r="O15" s="12">
        <f t="shared" si="2"/>
        <v>44573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0</v>
      </c>
      <c r="D16" s="14">
        <v>4</v>
      </c>
      <c r="E16" s="14">
        <v>0</v>
      </c>
      <c r="F16" s="14">
        <v>1</v>
      </c>
      <c r="G16" s="14">
        <v>5</v>
      </c>
      <c r="H16" s="14">
        <v>0</v>
      </c>
      <c r="I16" s="14">
        <v>0</v>
      </c>
      <c r="J16" s="14">
        <v>3</v>
      </c>
      <c r="K16" s="14">
        <v>5</v>
      </c>
      <c r="L16" s="14">
        <v>6</v>
      </c>
      <c r="M16" s="14">
        <v>5</v>
      </c>
      <c r="N16" s="14">
        <v>3</v>
      </c>
      <c r="O16" s="12">
        <f t="shared" si="2"/>
        <v>34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0</v>
      </c>
      <c r="D17" s="14">
        <v>0</v>
      </c>
      <c r="E17" s="14">
        <v>0</v>
      </c>
      <c r="F17" s="14">
        <v>1</v>
      </c>
      <c r="G17" s="14">
        <v>1</v>
      </c>
      <c r="H17" s="14">
        <v>10</v>
      </c>
      <c r="I17" s="14">
        <v>0</v>
      </c>
      <c r="J17" s="14">
        <v>8</v>
      </c>
      <c r="K17" s="14">
        <v>0</v>
      </c>
      <c r="L17" s="14">
        <v>8</v>
      </c>
      <c r="M17" s="14">
        <v>0</v>
      </c>
      <c r="N17" s="14">
        <v>0</v>
      </c>
      <c r="O17" s="12">
        <f t="shared" si="2"/>
        <v>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56389</v>
      </c>
      <c r="C18" s="18">
        <f>C19+C20+C21</f>
        <v>32163</v>
      </c>
      <c r="D18" s="18">
        <f>D19+D20+D21</f>
        <v>38491</v>
      </c>
      <c r="E18" s="18">
        <f>E19+E20+E21</f>
        <v>6358</v>
      </c>
      <c r="F18" s="18">
        <f aca="true" t="shared" si="5" ref="F18:N18">F19+F20+F21</f>
        <v>35893</v>
      </c>
      <c r="G18" s="18">
        <f t="shared" si="5"/>
        <v>47030</v>
      </c>
      <c r="H18" s="18">
        <f>H19+H20+H21</f>
        <v>34269</v>
      </c>
      <c r="I18" s="18">
        <f>I19+I20+I21</f>
        <v>3781</v>
      </c>
      <c r="J18" s="18">
        <f>J19+J20+J21</f>
        <v>53531</v>
      </c>
      <c r="K18" s="18">
        <f>K19+K20+K21</f>
        <v>31441</v>
      </c>
      <c r="L18" s="18">
        <f>L19+L20+L21</f>
        <v>52291</v>
      </c>
      <c r="M18" s="18">
        <f t="shared" si="5"/>
        <v>16625</v>
      </c>
      <c r="N18" s="18">
        <f t="shared" si="5"/>
        <v>9952</v>
      </c>
      <c r="O18" s="12">
        <f aca="true" t="shared" si="6" ref="O18:O24">SUM(B18:N18)</f>
        <v>418214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28034</v>
      </c>
      <c r="C19" s="14">
        <v>17580</v>
      </c>
      <c r="D19" s="14">
        <v>18319</v>
      </c>
      <c r="E19" s="14">
        <v>3161</v>
      </c>
      <c r="F19" s="14">
        <v>18587</v>
      </c>
      <c r="G19" s="14">
        <v>24176</v>
      </c>
      <c r="H19" s="14">
        <v>18823</v>
      </c>
      <c r="I19" s="14">
        <v>2135</v>
      </c>
      <c r="J19" s="14">
        <v>27376</v>
      </c>
      <c r="K19" s="14">
        <v>15944</v>
      </c>
      <c r="L19" s="14">
        <v>25207</v>
      </c>
      <c r="M19" s="14">
        <v>8303</v>
      </c>
      <c r="N19" s="14">
        <v>4815</v>
      </c>
      <c r="O19" s="12">
        <f t="shared" si="6"/>
        <v>212460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26928</v>
      </c>
      <c r="C20" s="14">
        <v>13579</v>
      </c>
      <c r="D20" s="14">
        <v>19326</v>
      </c>
      <c r="E20" s="14">
        <v>3024</v>
      </c>
      <c r="F20" s="14">
        <v>16329</v>
      </c>
      <c r="G20" s="14">
        <v>21351</v>
      </c>
      <c r="H20" s="14">
        <v>14662</v>
      </c>
      <c r="I20" s="14">
        <v>1560</v>
      </c>
      <c r="J20" s="14">
        <v>24992</v>
      </c>
      <c r="K20" s="14">
        <v>14657</v>
      </c>
      <c r="L20" s="14">
        <v>25884</v>
      </c>
      <c r="M20" s="14">
        <v>7915</v>
      </c>
      <c r="N20" s="14">
        <v>4906</v>
      </c>
      <c r="O20" s="12">
        <f t="shared" si="6"/>
        <v>195113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1427</v>
      </c>
      <c r="C21" s="14">
        <v>1004</v>
      </c>
      <c r="D21" s="14">
        <v>846</v>
      </c>
      <c r="E21" s="14">
        <v>173</v>
      </c>
      <c r="F21" s="14">
        <v>977</v>
      </c>
      <c r="G21" s="14">
        <v>1503</v>
      </c>
      <c r="H21" s="14">
        <v>784</v>
      </c>
      <c r="I21" s="14">
        <v>86</v>
      </c>
      <c r="J21" s="14">
        <v>1163</v>
      </c>
      <c r="K21" s="14">
        <v>840</v>
      </c>
      <c r="L21" s="14">
        <v>1200</v>
      </c>
      <c r="M21" s="14">
        <v>407</v>
      </c>
      <c r="N21" s="14">
        <v>231</v>
      </c>
      <c r="O21" s="12">
        <f t="shared" si="6"/>
        <v>10641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63844</v>
      </c>
      <c r="C22" s="14">
        <f>C23+C24</f>
        <v>43042</v>
      </c>
      <c r="D22" s="14">
        <f>D23+D24</f>
        <v>53199</v>
      </c>
      <c r="E22" s="14">
        <f>E23+E24</f>
        <v>9948</v>
      </c>
      <c r="F22" s="14">
        <f aca="true" t="shared" si="7" ref="F22:N22">F23+F24</f>
        <v>50087</v>
      </c>
      <c r="G22" s="14">
        <f t="shared" si="7"/>
        <v>70976</v>
      </c>
      <c r="H22" s="14">
        <f>H23+H24</f>
        <v>42954</v>
      </c>
      <c r="I22" s="14">
        <f>I23+I24</f>
        <v>4937</v>
      </c>
      <c r="J22" s="14">
        <f>J23+J24</f>
        <v>49003</v>
      </c>
      <c r="K22" s="14">
        <f>K23+K24</f>
        <v>39378</v>
      </c>
      <c r="L22" s="14">
        <f>L23+L24</f>
        <v>38439</v>
      </c>
      <c r="M22" s="14">
        <f t="shared" si="7"/>
        <v>11781</v>
      </c>
      <c r="N22" s="14">
        <f t="shared" si="7"/>
        <v>6454</v>
      </c>
      <c r="O22" s="12">
        <f t="shared" si="6"/>
        <v>484042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40875</v>
      </c>
      <c r="C23" s="14">
        <v>30602</v>
      </c>
      <c r="D23" s="14">
        <v>35002</v>
      </c>
      <c r="E23" s="14">
        <v>7014</v>
      </c>
      <c r="F23" s="14">
        <v>33501</v>
      </c>
      <c r="G23" s="14">
        <v>49906</v>
      </c>
      <c r="H23" s="14">
        <v>30784</v>
      </c>
      <c r="I23" s="14">
        <v>3844</v>
      </c>
      <c r="J23" s="14">
        <v>33379</v>
      </c>
      <c r="K23" s="14">
        <v>27002</v>
      </c>
      <c r="L23" s="14">
        <v>26694</v>
      </c>
      <c r="M23" s="14">
        <v>8249</v>
      </c>
      <c r="N23" s="14">
        <v>4139</v>
      </c>
      <c r="O23" s="12">
        <f t="shared" si="6"/>
        <v>330991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22969</v>
      </c>
      <c r="C24" s="14">
        <v>12440</v>
      </c>
      <c r="D24" s="14">
        <v>18197</v>
      </c>
      <c r="E24" s="14">
        <v>2934</v>
      </c>
      <c r="F24" s="14">
        <v>16586</v>
      </c>
      <c r="G24" s="14">
        <v>21070</v>
      </c>
      <c r="H24" s="14">
        <v>12170</v>
      </c>
      <c r="I24" s="14">
        <v>1093</v>
      </c>
      <c r="J24" s="14">
        <v>15624</v>
      </c>
      <c r="K24" s="14">
        <v>12376</v>
      </c>
      <c r="L24" s="14">
        <v>11745</v>
      </c>
      <c r="M24" s="14">
        <v>3532</v>
      </c>
      <c r="N24" s="14">
        <v>2315</v>
      </c>
      <c r="O24" s="12">
        <f t="shared" si="6"/>
        <v>153051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482011.2172</v>
      </c>
      <c r="C28" s="56">
        <f aca="true" t="shared" si="8" ref="C28:N28">C29+C30</f>
        <v>336297.412</v>
      </c>
      <c r="D28" s="56">
        <f t="shared" si="8"/>
        <v>369839.571</v>
      </c>
      <c r="E28" s="56">
        <f t="shared" si="8"/>
        <v>86967.9084</v>
      </c>
      <c r="F28" s="56">
        <f t="shared" si="8"/>
        <v>379311.87950000004</v>
      </c>
      <c r="G28" s="56">
        <f t="shared" si="8"/>
        <v>420801.9559</v>
      </c>
      <c r="H28" s="56">
        <f t="shared" si="8"/>
        <v>318012.75720000005</v>
      </c>
      <c r="I28" s="56">
        <f t="shared" si="8"/>
        <v>38227.234500000006</v>
      </c>
      <c r="J28" s="56">
        <f t="shared" si="8"/>
        <v>458125.5438</v>
      </c>
      <c r="K28" s="56">
        <f t="shared" si="8"/>
        <v>354732.63060000003</v>
      </c>
      <c r="L28" s="56">
        <f t="shared" si="8"/>
        <v>442056.6732</v>
      </c>
      <c r="M28" s="56">
        <f t="shared" si="8"/>
        <v>198192.4875</v>
      </c>
      <c r="N28" s="56">
        <f t="shared" si="8"/>
        <v>101078.0379</v>
      </c>
      <c r="O28" s="56">
        <f>SUM(B28:N28)</f>
        <v>3985655.3087</v>
      </c>
      <c r="Q28" s="62"/>
    </row>
    <row r="29" spans="1:15" ht="18.75" customHeight="1">
      <c r="A29" s="54" t="s">
        <v>54</v>
      </c>
      <c r="B29" s="52">
        <f aca="true" t="shared" si="9" ref="B29:N29">B26*B7</f>
        <v>476760.2272</v>
      </c>
      <c r="C29" s="52">
        <f t="shared" si="9"/>
        <v>328674.262</v>
      </c>
      <c r="D29" s="52">
        <f t="shared" si="9"/>
        <v>358474.781</v>
      </c>
      <c r="E29" s="52">
        <f t="shared" si="9"/>
        <v>86967.9084</v>
      </c>
      <c r="F29" s="52">
        <f t="shared" si="9"/>
        <v>361980.4095</v>
      </c>
      <c r="G29" s="52">
        <f t="shared" si="9"/>
        <v>416169.4659</v>
      </c>
      <c r="H29" s="52">
        <f t="shared" si="9"/>
        <v>314512.25720000005</v>
      </c>
      <c r="I29" s="52">
        <f t="shared" si="9"/>
        <v>38227.234500000006</v>
      </c>
      <c r="J29" s="52">
        <f t="shared" si="9"/>
        <v>438933.3438</v>
      </c>
      <c r="K29" s="52">
        <f t="shared" si="9"/>
        <v>336814.8606</v>
      </c>
      <c r="L29" s="52">
        <f t="shared" si="9"/>
        <v>424614.8332</v>
      </c>
      <c r="M29" s="52">
        <f t="shared" si="9"/>
        <v>184771.9575</v>
      </c>
      <c r="N29" s="52">
        <f t="shared" si="9"/>
        <v>97078.3079</v>
      </c>
      <c r="O29" s="53">
        <f>SUM(B29:N29)</f>
        <v>3863979.8487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19192.2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121675.45999999999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-50228.3</v>
      </c>
      <c r="C32" s="25">
        <f t="shared" si="10"/>
        <v>-42982.8</v>
      </c>
      <c r="D32" s="25">
        <f t="shared" si="10"/>
        <v>-39750.4</v>
      </c>
      <c r="E32" s="25">
        <f t="shared" si="10"/>
        <v>-5362.1</v>
      </c>
      <c r="F32" s="25">
        <f t="shared" si="10"/>
        <v>-34031.4</v>
      </c>
      <c r="G32" s="25">
        <f t="shared" si="10"/>
        <v>-54615.5</v>
      </c>
      <c r="H32" s="25">
        <f t="shared" si="10"/>
        <v>-45524.1</v>
      </c>
      <c r="I32" s="25">
        <f t="shared" si="10"/>
        <v>-38227.23000000001</v>
      </c>
      <c r="J32" s="25">
        <f t="shared" si="10"/>
        <v>-37005.8</v>
      </c>
      <c r="K32" s="25">
        <f t="shared" si="10"/>
        <v>-37298.2</v>
      </c>
      <c r="L32" s="25">
        <f t="shared" si="10"/>
        <v>-32121</v>
      </c>
      <c r="M32" s="25">
        <f t="shared" si="10"/>
        <v>-16137.9</v>
      </c>
      <c r="N32" s="25">
        <f t="shared" si="10"/>
        <v>-11094</v>
      </c>
      <c r="O32" s="25">
        <f t="shared" si="10"/>
        <v>-444378.73</v>
      </c>
    </row>
    <row r="33" spans="1:15" ht="18.75" customHeight="1">
      <c r="A33" s="17" t="s">
        <v>95</v>
      </c>
      <c r="B33" s="26">
        <f>+B34</f>
        <v>-50228.3</v>
      </c>
      <c r="C33" s="26">
        <f aca="true" t="shared" si="11" ref="C33:O33">+C34</f>
        <v>-42982.8</v>
      </c>
      <c r="D33" s="26">
        <f t="shared" si="11"/>
        <v>-39250.4</v>
      </c>
      <c r="E33" s="26">
        <f t="shared" si="11"/>
        <v>-5362.1</v>
      </c>
      <c r="F33" s="26">
        <f t="shared" si="11"/>
        <v>-33531.4</v>
      </c>
      <c r="G33" s="26">
        <f t="shared" si="11"/>
        <v>-54115.5</v>
      </c>
      <c r="H33" s="26">
        <f t="shared" si="11"/>
        <v>-45524.1</v>
      </c>
      <c r="I33" s="26">
        <f t="shared" si="11"/>
        <v>-4570.9</v>
      </c>
      <c r="J33" s="26">
        <f t="shared" si="11"/>
        <v>-37005.8</v>
      </c>
      <c r="K33" s="26">
        <f t="shared" si="11"/>
        <v>-37298.2</v>
      </c>
      <c r="L33" s="26">
        <f t="shared" si="11"/>
        <v>-32121</v>
      </c>
      <c r="M33" s="26">
        <f t="shared" si="11"/>
        <v>-16137.9</v>
      </c>
      <c r="N33" s="26">
        <f t="shared" si="11"/>
        <v>-11094</v>
      </c>
      <c r="O33" s="26">
        <f t="shared" si="11"/>
        <v>-409222.4</v>
      </c>
    </row>
    <row r="34" spans="1:26" ht="18.75" customHeight="1">
      <c r="A34" s="13" t="s">
        <v>55</v>
      </c>
      <c r="B34" s="20">
        <f>ROUND(-B9*$D$3,2)</f>
        <v>-50228.3</v>
      </c>
      <c r="C34" s="20">
        <f>ROUND(-C9*$D$3,2)</f>
        <v>-42982.8</v>
      </c>
      <c r="D34" s="20">
        <f>ROUND(-D9*$D$3,2)</f>
        <v>-39250.4</v>
      </c>
      <c r="E34" s="20">
        <f>ROUND(-E9*$D$3,2)</f>
        <v>-5362.1</v>
      </c>
      <c r="F34" s="20">
        <f aca="true" t="shared" si="12" ref="F34:N34">ROUND(-F9*$D$3,2)</f>
        <v>-33531.4</v>
      </c>
      <c r="G34" s="20">
        <f t="shared" si="12"/>
        <v>-54115.5</v>
      </c>
      <c r="H34" s="20">
        <f t="shared" si="12"/>
        <v>-45524.1</v>
      </c>
      <c r="I34" s="20">
        <f>ROUND(-I9*$D$3,2)</f>
        <v>-4570.9</v>
      </c>
      <c r="J34" s="20">
        <f>ROUND(-J9*$D$3,2)</f>
        <v>-37005.8</v>
      </c>
      <c r="K34" s="20">
        <f>ROUND(-K9*$D$3,2)</f>
        <v>-37298.2</v>
      </c>
      <c r="L34" s="20">
        <f>ROUND(-L9*$D$3,2)</f>
        <v>-32121</v>
      </c>
      <c r="M34" s="20">
        <f t="shared" si="12"/>
        <v>-16137.9</v>
      </c>
      <c r="N34" s="20">
        <f t="shared" si="12"/>
        <v>-11094</v>
      </c>
      <c r="O34" s="44">
        <f aca="true" t="shared" si="13" ref="O34:O45">SUM(B34:N34)</f>
        <v>-409222.4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-208769.07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-208769.07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-179375.24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-179375.24</v>
      </c>
    </row>
    <row r="46" spans="1:26" ht="15.75">
      <c r="A46" s="2" t="s">
        <v>66</v>
      </c>
      <c r="B46" s="29">
        <f aca="true" t="shared" si="15" ref="B46:N46">+B28+B32</f>
        <v>431782.9172</v>
      </c>
      <c r="C46" s="29">
        <f t="shared" si="15"/>
        <v>293314.612</v>
      </c>
      <c r="D46" s="29">
        <f t="shared" si="15"/>
        <v>330089.171</v>
      </c>
      <c r="E46" s="29">
        <f t="shared" si="15"/>
        <v>81605.8084</v>
      </c>
      <c r="F46" s="29">
        <f t="shared" si="15"/>
        <v>345280.4795</v>
      </c>
      <c r="G46" s="29">
        <f t="shared" si="15"/>
        <v>366186.4559</v>
      </c>
      <c r="H46" s="29">
        <f t="shared" si="15"/>
        <v>272488.6572000001</v>
      </c>
      <c r="I46" s="29">
        <f t="shared" si="15"/>
        <v>0.0044999999954598024</v>
      </c>
      <c r="J46" s="29">
        <f t="shared" si="15"/>
        <v>421119.7438</v>
      </c>
      <c r="K46" s="29">
        <f t="shared" si="15"/>
        <v>317434.4306</v>
      </c>
      <c r="L46" s="29">
        <f t="shared" si="15"/>
        <v>409935.6732</v>
      </c>
      <c r="M46" s="29">
        <f t="shared" si="15"/>
        <v>182054.5875</v>
      </c>
      <c r="N46" s="29">
        <f t="shared" si="15"/>
        <v>89984.0379</v>
      </c>
      <c r="O46" s="29">
        <f>SUM(B46:N46)</f>
        <v>3541276.5786999995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431782.92000000004</v>
      </c>
      <c r="C49" s="35">
        <f aca="true" t="shared" si="16" ref="C49:N49">SUM(C50:C63)</f>
        <v>293314.62</v>
      </c>
      <c r="D49" s="35">
        <f t="shared" si="16"/>
        <v>330089.17</v>
      </c>
      <c r="E49" s="35">
        <f t="shared" si="16"/>
        <v>81605.81</v>
      </c>
      <c r="F49" s="35">
        <f t="shared" si="16"/>
        <v>345280.48</v>
      </c>
      <c r="G49" s="35">
        <f t="shared" si="16"/>
        <v>366186.46</v>
      </c>
      <c r="H49" s="35">
        <f t="shared" si="16"/>
        <v>272488.66</v>
      </c>
      <c r="I49" s="35">
        <f t="shared" si="16"/>
        <v>0</v>
      </c>
      <c r="J49" s="35">
        <f t="shared" si="16"/>
        <v>421119.74</v>
      </c>
      <c r="K49" s="35">
        <f t="shared" si="16"/>
        <v>317434.43</v>
      </c>
      <c r="L49" s="35">
        <f t="shared" si="16"/>
        <v>409935.67</v>
      </c>
      <c r="M49" s="35">
        <f t="shared" si="16"/>
        <v>182054.59</v>
      </c>
      <c r="N49" s="35">
        <f t="shared" si="16"/>
        <v>89984.04</v>
      </c>
      <c r="O49" s="29">
        <f>SUM(O50:O63)</f>
        <v>3541276.5900000003</v>
      </c>
      <c r="Q49" s="64"/>
    </row>
    <row r="50" spans="1:18" ht="18.75" customHeight="1">
      <c r="A50" s="17" t="s">
        <v>39</v>
      </c>
      <c r="B50" s="35">
        <v>81805.72</v>
      </c>
      <c r="C50" s="35">
        <v>76798.07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158603.79</v>
      </c>
      <c r="P50"/>
      <c r="Q50" s="64"/>
      <c r="R50" s="65"/>
    </row>
    <row r="51" spans="1:16" ht="18.75" customHeight="1">
      <c r="A51" s="17" t="s">
        <v>40</v>
      </c>
      <c r="B51" s="35">
        <v>349977.2</v>
      </c>
      <c r="C51" s="35">
        <v>216516.55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566493.75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330089.17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330089.17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81605.81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81605.81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345280.48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345280.48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366186.46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366186.46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272488.66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272488.66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0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421119.74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421119.74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317434.43</v>
      </c>
      <c r="L59" s="34">
        <v>0</v>
      </c>
      <c r="M59" s="34">
        <v>0</v>
      </c>
      <c r="N59" s="34">
        <v>0</v>
      </c>
      <c r="O59" s="29">
        <f t="shared" si="17"/>
        <v>317434.43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409935.67</v>
      </c>
      <c r="M60" s="34">
        <v>0</v>
      </c>
      <c r="N60" s="34">
        <v>0</v>
      </c>
      <c r="O60" s="26">
        <f t="shared" si="17"/>
        <v>409935.67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182054.59</v>
      </c>
      <c r="N61" s="34">
        <v>0</v>
      </c>
      <c r="O61" s="29">
        <f t="shared" si="17"/>
        <v>182054.59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89984.04</v>
      </c>
      <c r="O62" s="26">
        <f t="shared" si="17"/>
        <v>89984.04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2.463284354712111</v>
      </c>
      <c r="C67" s="42">
        <v>2.6419290323639153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2.1304900131568694</v>
      </c>
      <c r="C68" s="42">
        <v>2.1950999860159417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2019-07-02T17:52:21Z</dcterms:modified>
  <cp:category/>
  <cp:version/>
  <cp:contentType/>
  <cp:contentStatus/>
</cp:coreProperties>
</file>