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<sst xmlns="http://schemas.openxmlformats.org/spreadsheetml/2006/main" count="99" uniqueCount="97">
  <si>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</si>
  <si>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</si>
  <si>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</si>
  <si>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</si>
  <si>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</si>
  <si>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</si>
  <si>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</si>
  <si>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</si>
  <si>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</si>
  <si>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</si>
  <si>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</si>
  <si>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</si>
  <si>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</si>
  <si>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</si>
  <si>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</si>
  <si>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</si>
  <si>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</si>
  <si>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</si>
  <si>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</si>
  <si>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</si>
  <si>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</si>
  <si>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</si>
  <si>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</si>
  <si>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</si>
  <si>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</si>
  <si>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</si>
  <si>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</si>
  <si>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</si>
  <si>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</si>
  <si>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</si>
  <si>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</si>
  <si>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</si>
  <si>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</si>
  <si>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</si>
  <si>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</si>
  <si>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</si>
  <si>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</si>
  <si>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</si>
  <si>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</si>
  <si>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</si>
  <si>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</si>
  <si>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</si>
  <si>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</si>
  <si>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</si>
  <si>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</si>
  <si>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</si>
  <si>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</si>
  <si>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</si>
  <si>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</si>
  <si>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</si>
  <si>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</si>
  <si>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</si>
  <si>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</si>
  <si>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</si>
  <si>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</si>
  <si>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</si>
  <si>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</si>
  <si>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</si>
  <si>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</si>
  <si>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</si>
  <si>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</si>
  <si>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</si>
  <si>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</si>
  <si>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</si>
  <si>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</si>
  <si>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</si>
  <si>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</si>
  <si>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</si>
  <si>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</si>
  <si>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</si>
  <si>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</si>
  <si>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</si>
  <si>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</si>
  <si>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</si>
  <si>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</si>
  <si>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</si>
  <si>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</si>
  <si>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</si>
  <si>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</si>
  <si>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</si>
  <si>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</si>
  <si>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</si>
  <si>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</si>
  <si>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</si>
  <si>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</si>
  <si>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</si>
  <si>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</si>
  <si>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</si>
  <si>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</si>
  <si>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</si>
  <si>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</si>
  <si>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</si>
  <si>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Área 4.1</t>
  </si>
  <si>
    <t>Área 4.0</t>
  </si>
  <si>
    <t>Área 5.1</t>
  </si>
  <si>
    <t>4.1. Compensação da Receita Antecipada (4.1.1.)</t>
  </si>
  <si>
    <t>OPERAÇÃO 09/06/19 - VENCIMENTO 14/06/19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</si>
</sst>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914400</xdr:colOff>
      <xdr:row>82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914400</xdr:colOff>
      <xdr:row>82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914400</xdr:colOff>
      <xdr:row>82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B5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74" sqref="D74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50</v>
      </c>
      <c r="F5" s="4" t="s">
        <v>29</v>
      </c>
      <c r="G5" s="4" t="s">
        <v>36</v>
      </c>
      <c r="H5" s="4" t="s">
        <v>49</v>
      </c>
      <c r="I5" s="4" t="s">
        <v>47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93</v>
      </c>
      <c r="G6" s="3" t="s">
        <v>92</v>
      </c>
      <c r="H6" s="59" t="s">
        <v>26</v>
      </c>
      <c r="I6" s="59" t="s">
        <v>94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192643</v>
      </c>
      <c r="C7" s="10">
        <f t="shared" si="0"/>
        <v>125238</v>
      </c>
      <c r="D7" s="10">
        <f t="shared" si="0"/>
        <v>159578</v>
      </c>
      <c r="E7" s="10">
        <f t="shared" si="0"/>
        <v>24565</v>
      </c>
      <c r="F7" s="10">
        <f t="shared" si="0"/>
        <v>139886</v>
      </c>
      <c r="G7" s="10">
        <f t="shared" si="0"/>
        <v>179371</v>
      </c>
      <c r="H7" s="10">
        <f t="shared" si="0"/>
        <v>125969</v>
      </c>
      <c r="I7" s="10">
        <f t="shared" si="0"/>
        <v>13226</v>
      </c>
      <c r="J7" s="10">
        <f t="shared" si="0"/>
        <v>181922</v>
      </c>
      <c r="K7" s="10">
        <f t="shared" si="0"/>
        <v>128018</v>
      </c>
      <c r="L7" s="10">
        <f t="shared" si="0"/>
        <v>161152</v>
      </c>
      <c r="M7" s="10">
        <f t="shared" si="0"/>
        <v>49965</v>
      </c>
      <c r="N7" s="10">
        <f t="shared" si="0"/>
        <v>30266</v>
      </c>
      <c r="O7" s="10">
        <f>+O8+O18+O22</f>
        <v>1511799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92258</v>
      </c>
      <c r="C8" s="12">
        <f t="shared" si="1"/>
        <v>61888</v>
      </c>
      <c r="D8" s="12">
        <f t="shared" si="1"/>
        <v>81262</v>
      </c>
      <c r="E8" s="12">
        <f t="shared" si="1"/>
        <v>10658</v>
      </c>
      <c r="F8" s="12">
        <f t="shared" si="1"/>
        <v>65032</v>
      </c>
      <c r="G8" s="12">
        <f t="shared" si="1"/>
        <v>84652</v>
      </c>
      <c r="H8" s="12">
        <f t="shared" si="1"/>
        <v>61368</v>
      </c>
      <c r="I8" s="12">
        <f t="shared" si="1"/>
        <v>6368</v>
      </c>
      <c r="J8" s="12">
        <f t="shared" si="1"/>
        <v>93866</v>
      </c>
      <c r="K8" s="12">
        <f t="shared" si="1"/>
        <v>63706</v>
      </c>
      <c r="L8" s="12">
        <f t="shared" si="1"/>
        <v>82042</v>
      </c>
      <c r="M8" s="12">
        <f t="shared" si="1"/>
        <v>28066</v>
      </c>
      <c r="N8" s="12">
        <f t="shared" si="1"/>
        <v>17950</v>
      </c>
      <c r="O8" s="12">
        <f>SUM(B8:N8)</f>
        <v>749116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87</v>
      </c>
      <c r="B9" s="14">
        <v>12812</v>
      </c>
      <c r="C9" s="14">
        <v>10582</v>
      </c>
      <c r="D9" s="14">
        <v>9985</v>
      </c>
      <c r="E9" s="14">
        <v>1183</v>
      </c>
      <c r="F9" s="14">
        <v>8359</v>
      </c>
      <c r="G9" s="14">
        <v>12150</v>
      </c>
      <c r="H9" s="14">
        <v>10513</v>
      </c>
      <c r="I9" s="14">
        <v>1016</v>
      </c>
      <c r="J9" s="14">
        <v>9798</v>
      </c>
      <c r="K9" s="14">
        <v>9796</v>
      </c>
      <c r="L9" s="14">
        <v>8790</v>
      </c>
      <c r="M9" s="14">
        <v>3806</v>
      </c>
      <c r="N9" s="14">
        <v>2271</v>
      </c>
      <c r="O9" s="12">
        <f aca="true" t="shared" si="2" ref="O9:O17">SUM(B9:N9)</f>
        <v>101061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74292</v>
      </c>
      <c r="C10" s="14">
        <f>C11+C12+C13</f>
        <v>48062</v>
      </c>
      <c r="D10" s="14">
        <f>D11+D12+D13</f>
        <v>67156</v>
      </c>
      <c r="E10" s="14">
        <f>E11+E12+E13</f>
        <v>8864</v>
      </c>
      <c r="F10" s="14">
        <f aca="true" t="shared" si="3" ref="F10:N10">F11+F12+F13</f>
        <v>52910</v>
      </c>
      <c r="G10" s="14">
        <f t="shared" si="3"/>
        <v>67623</v>
      </c>
      <c r="H10" s="14">
        <f>H11+H12+H13</f>
        <v>47942</v>
      </c>
      <c r="I10" s="14">
        <f>I11+I12+I13</f>
        <v>5031</v>
      </c>
      <c r="J10" s="14">
        <f>J11+J12+J13</f>
        <v>79037</v>
      </c>
      <c r="K10" s="14">
        <f>K11+K12+K13</f>
        <v>50636</v>
      </c>
      <c r="L10" s="14">
        <f>L11+L12+L13</f>
        <v>67996</v>
      </c>
      <c r="M10" s="14">
        <f t="shared" si="3"/>
        <v>23062</v>
      </c>
      <c r="N10" s="14">
        <f t="shared" si="3"/>
        <v>14976</v>
      </c>
      <c r="O10" s="12">
        <f t="shared" si="2"/>
        <v>607587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32229</v>
      </c>
      <c r="C11" s="14">
        <v>21612</v>
      </c>
      <c r="D11" s="14">
        <v>28522</v>
      </c>
      <c r="E11" s="14">
        <v>3790</v>
      </c>
      <c r="F11" s="14">
        <v>22884</v>
      </c>
      <c r="G11" s="14">
        <v>28900</v>
      </c>
      <c r="H11" s="14">
        <v>21072</v>
      </c>
      <c r="I11" s="14">
        <v>2240</v>
      </c>
      <c r="J11" s="14">
        <v>34962</v>
      </c>
      <c r="K11" s="14">
        <v>21177</v>
      </c>
      <c r="L11" s="14">
        <v>27657</v>
      </c>
      <c r="M11" s="14">
        <v>8913</v>
      </c>
      <c r="N11" s="14">
        <v>5710</v>
      </c>
      <c r="O11" s="12">
        <f t="shared" si="2"/>
        <v>259668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39582</v>
      </c>
      <c r="C12" s="14">
        <v>24306</v>
      </c>
      <c r="D12" s="14">
        <v>36698</v>
      </c>
      <c r="E12" s="14">
        <v>4707</v>
      </c>
      <c r="F12" s="14">
        <v>28107</v>
      </c>
      <c r="G12" s="14">
        <v>35499</v>
      </c>
      <c r="H12" s="14">
        <v>25094</v>
      </c>
      <c r="I12" s="14">
        <v>2541</v>
      </c>
      <c r="J12" s="14">
        <v>41727</v>
      </c>
      <c r="K12" s="14">
        <v>27681</v>
      </c>
      <c r="L12" s="14">
        <v>38233</v>
      </c>
      <c r="M12" s="14">
        <v>13346</v>
      </c>
      <c r="N12" s="14">
        <v>8834</v>
      </c>
      <c r="O12" s="12">
        <f t="shared" si="2"/>
        <v>326355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2481</v>
      </c>
      <c r="C13" s="14">
        <v>2144</v>
      </c>
      <c r="D13" s="14">
        <v>1936</v>
      </c>
      <c r="E13" s="14">
        <v>367</v>
      </c>
      <c r="F13" s="14">
        <v>1919</v>
      </c>
      <c r="G13" s="14">
        <v>3224</v>
      </c>
      <c r="H13" s="14">
        <v>1776</v>
      </c>
      <c r="I13" s="14">
        <v>250</v>
      </c>
      <c r="J13" s="14">
        <v>2348</v>
      </c>
      <c r="K13" s="14">
        <v>1778</v>
      </c>
      <c r="L13" s="14">
        <v>2106</v>
      </c>
      <c r="M13" s="14">
        <v>803</v>
      </c>
      <c r="N13" s="14">
        <v>432</v>
      </c>
      <c r="O13" s="12">
        <f t="shared" si="2"/>
        <v>21564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5154</v>
      </c>
      <c r="C14" s="14">
        <f>C15+C16+C17</f>
        <v>3244</v>
      </c>
      <c r="D14" s="14">
        <f>D15+D16+D17</f>
        <v>4121</v>
      </c>
      <c r="E14" s="14">
        <f>E15+E16+E17</f>
        <v>611</v>
      </c>
      <c r="F14" s="14">
        <f aca="true" t="shared" si="4" ref="F14:N14">F15+F16+F17</f>
        <v>3763</v>
      </c>
      <c r="G14" s="14">
        <f t="shared" si="4"/>
        <v>4879</v>
      </c>
      <c r="H14" s="14">
        <f>H15+H16+H17</f>
        <v>2913</v>
      </c>
      <c r="I14" s="14">
        <f>I15+I16+I17</f>
        <v>321</v>
      </c>
      <c r="J14" s="14">
        <f>J15+J16+J17</f>
        <v>5031</v>
      </c>
      <c r="K14" s="14">
        <f>K15+K16+K17</f>
        <v>3274</v>
      </c>
      <c r="L14" s="14">
        <f>L15+L16+L17</f>
        <v>5256</v>
      </c>
      <c r="M14" s="14">
        <f t="shared" si="4"/>
        <v>1198</v>
      </c>
      <c r="N14" s="14">
        <f t="shared" si="4"/>
        <v>703</v>
      </c>
      <c r="O14" s="12">
        <f t="shared" si="2"/>
        <v>40468</v>
      </c>
    </row>
    <row r="15" spans="1:26" ht="18.75" customHeight="1">
      <c r="A15" s="15" t="s">
        <v>13</v>
      </c>
      <c r="B15" s="14">
        <v>5140</v>
      </c>
      <c r="C15" s="14">
        <v>3242</v>
      </c>
      <c r="D15" s="14">
        <v>4117</v>
      </c>
      <c r="E15" s="14">
        <v>609</v>
      </c>
      <c r="F15" s="14">
        <v>3761</v>
      </c>
      <c r="G15" s="14">
        <v>4877</v>
      </c>
      <c r="H15" s="14">
        <v>2909</v>
      </c>
      <c r="I15" s="14">
        <v>321</v>
      </c>
      <c r="J15" s="14">
        <v>5023</v>
      </c>
      <c r="K15" s="14">
        <v>3270</v>
      </c>
      <c r="L15" s="14">
        <v>5252</v>
      </c>
      <c r="M15" s="14">
        <v>1192</v>
      </c>
      <c r="N15" s="14">
        <v>699</v>
      </c>
      <c r="O15" s="12">
        <f t="shared" si="2"/>
        <v>40412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2</v>
      </c>
      <c r="C16" s="14">
        <v>1</v>
      </c>
      <c r="D16" s="14">
        <v>2</v>
      </c>
      <c r="E16" s="14">
        <v>2</v>
      </c>
      <c r="F16" s="14">
        <v>1</v>
      </c>
      <c r="G16" s="14">
        <v>1</v>
      </c>
      <c r="H16" s="14">
        <v>0</v>
      </c>
      <c r="I16" s="14">
        <v>0</v>
      </c>
      <c r="J16" s="14">
        <v>3</v>
      </c>
      <c r="K16" s="14">
        <v>0</v>
      </c>
      <c r="L16" s="14">
        <v>4</v>
      </c>
      <c r="M16" s="14">
        <v>5</v>
      </c>
      <c r="N16" s="14">
        <v>4</v>
      </c>
      <c r="O16" s="12">
        <f t="shared" si="2"/>
        <v>25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12</v>
      </c>
      <c r="C17" s="14">
        <v>1</v>
      </c>
      <c r="D17" s="14">
        <v>2</v>
      </c>
      <c r="E17" s="14">
        <v>0</v>
      </c>
      <c r="F17" s="14">
        <v>1</v>
      </c>
      <c r="G17" s="14">
        <v>1</v>
      </c>
      <c r="H17" s="14">
        <v>4</v>
      </c>
      <c r="I17" s="14">
        <v>0</v>
      </c>
      <c r="J17" s="14">
        <v>5</v>
      </c>
      <c r="K17" s="14">
        <v>4</v>
      </c>
      <c r="L17" s="14">
        <v>0</v>
      </c>
      <c r="M17" s="14">
        <v>1</v>
      </c>
      <c r="N17" s="14">
        <v>0</v>
      </c>
      <c r="O17" s="12">
        <f t="shared" si="2"/>
        <v>31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41573</v>
      </c>
      <c r="C18" s="18">
        <f>C19+C20+C21</f>
        <v>23628</v>
      </c>
      <c r="D18" s="18">
        <f>D19+D20+D21</f>
        <v>28493</v>
      </c>
      <c r="E18" s="18">
        <f>E19+E20+E21</f>
        <v>4806</v>
      </c>
      <c r="F18" s="18">
        <f aca="true" t="shared" si="5" ref="F18:N18">F19+F20+F21</f>
        <v>27963</v>
      </c>
      <c r="G18" s="18">
        <f t="shared" si="5"/>
        <v>32992</v>
      </c>
      <c r="H18" s="18">
        <f>H19+H20+H21</f>
        <v>24387</v>
      </c>
      <c r="I18" s="18">
        <f>I19+I20+I21</f>
        <v>2390</v>
      </c>
      <c r="J18" s="18">
        <f>J19+J20+J21</f>
        <v>40942</v>
      </c>
      <c r="K18" s="18">
        <f>K19+K20+K21</f>
        <v>24989</v>
      </c>
      <c r="L18" s="18">
        <f>L19+L20+L21</f>
        <v>40885</v>
      </c>
      <c r="M18" s="18">
        <f t="shared" si="5"/>
        <v>11526</v>
      </c>
      <c r="N18" s="18">
        <f t="shared" si="5"/>
        <v>6623</v>
      </c>
      <c r="O18" s="12">
        <f aca="true" t="shared" si="6" ref="O18:O24">SUM(B18:N18)</f>
        <v>311197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24074</v>
      </c>
      <c r="C19" s="14">
        <v>14620</v>
      </c>
      <c r="D19" s="14">
        <v>16000</v>
      </c>
      <c r="E19" s="14">
        <v>2921</v>
      </c>
      <c r="F19" s="14">
        <v>16875</v>
      </c>
      <c r="G19" s="14">
        <v>19816</v>
      </c>
      <c r="H19" s="14">
        <v>15065</v>
      </c>
      <c r="I19" s="14">
        <v>1600</v>
      </c>
      <c r="J19" s="14">
        <v>24012</v>
      </c>
      <c r="K19" s="14">
        <v>13927</v>
      </c>
      <c r="L19" s="14">
        <v>22280</v>
      </c>
      <c r="M19" s="14">
        <v>6301</v>
      </c>
      <c r="N19" s="14">
        <v>3556</v>
      </c>
      <c r="O19" s="12">
        <f t="shared" si="6"/>
        <v>181047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16370</v>
      </c>
      <c r="C20" s="14">
        <v>8270</v>
      </c>
      <c r="D20" s="14">
        <v>11770</v>
      </c>
      <c r="E20" s="14">
        <v>1712</v>
      </c>
      <c r="F20" s="14">
        <v>10240</v>
      </c>
      <c r="G20" s="14">
        <v>11917</v>
      </c>
      <c r="H20" s="14">
        <v>8656</v>
      </c>
      <c r="I20" s="14">
        <v>712</v>
      </c>
      <c r="J20" s="14">
        <v>15878</v>
      </c>
      <c r="K20" s="14">
        <v>10354</v>
      </c>
      <c r="L20" s="14">
        <v>17536</v>
      </c>
      <c r="M20" s="14">
        <v>4922</v>
      </c>
      <c r="N20" s="14">
        <v>2883</v>
      </c>
      <c r="O20" s="12">
        <f t="shared" si="6"/>
        <v>121220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1129</v>
      </c>
      <c r="C21" s="14">
        <v>738</v>
      </c>
      <c r="D21" s="14">
        <v>723</v>
      </c>
      <c r="E21" s="14">
        <v>173</v>
      </c>
      <c r="F21" s="14">
        <v>848</v>
      </c>
      <c r="G21" s="14">
        <v>1259</v>
      </c>
      <c r="H21" s="14">
        <v>666</v>
      </c>
      <c r="I21" s="14">
        <v>78</v>
      </c>
      <c r="J21" s="14">
        <v>1052</v>
      </c>
      <c r="K21" s="14">
        <v>708</v>
      </c>
      <c r="L21" s="14">
        <v>1069</v>
      </c>
      <c r="M21" s="14">
        <v>303</v>
      </c>
      <c r="N21" s="14">
        <v>184</v>
      </c>
      <c r="O21" s="12">
        <f t="shared" si="6"/>
        <v>8930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58812</v>
      </c>
      <c r="C22" s="14">
        <f>C23+C24</f>
        <v>39722</v>
      </c>
      <c r="D22" s="14">
        <f>D23+D24</f>
        <v>49823</v>
      </c>
      <c r="E22" s="14">
        <f>E23+E24</f>
        <v>9101</v>
      </c>
      <c r="F22" s="14">
        <f aca="true" t="shared" si="7" ref="F22:N22">F23+F24</f>
        <v>46891</v>
      </c>
      <c r="G22" s="14">
        <f t="shared" si="7"/>
        <v>61727</v>
      </c>
      <c r="H22" s="14">
        <f>H23+H24</f>
        <v>40214</v>
      </c>
      <c r="I22" s="14">
        <f>I23+I24</f>
        <v>4468</v>
      </c>
      <c r="J22" s="14">
        <f>J23+J24</f>
        <v>47114</v>
      </c>
      <c r="K22" s="14">
        <f>K23+K24</f>
        <v>39323</v>
      </c>
      <c r="L22" s="14">
        <f>L23+L24</f>
        <v>38225</v>
      </c>
      <c r="M22" s="14">
        <f t="shared" si="7"/>
        <v>10373</v>
      </c>
      <c r="N22" s="14">
        <f t="shared" si="7"/>
        <v>5693</v>
      </c>
      <c r="O22" s="12">
        <f t="shared" si="6"/>
        <v>451486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38949</v>
      </c>
      <c r="C23" s="14">
        <v>28978</v>
      </c>
      <c r="D23" s="14">
        <v>34338</v>
      </c>
      <c r="E23" s="14">
        <v>6625</v>
      </c>
      <c r="F23" s="14">
        <v>32899</v>
      </c>
      <c r="G23" s="14">
        <v>45210</v>
      </c>
      <c r="H23" s="14">
        <v>29979</v>
      </c>
      <c r="I23" s="14">
        <v>3474</v>
      </c>
      <c r="J23" s="14">
        <v>32588</v>
      </c>
      <c r="K23" s="14">
        <v>28275</v>
      </c>
      <c r="L23" s="14">
        <v>27095</v>
      </c>
      <c r="M23" s="14">
        <v>7296</v>
      </c>
      <c r="N23" s="14">
        <v>3787</v>
      </c>
      <c r="O23" s="12">
        <f t="shared" si="6"/>
        <v>319493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19863</v>
      </c>
      <c r="C24" s="14">
        <v>10744</v>
      </c>
      <c r="D24" s="14">
        <v>15485</v>
      </c>
      <c r="E24" s="14">
        <v>2476</v>
      </c>
      <c r="F24" s="14">
        <v>13992</v>
      </c>
      <c r="G24" s="14">
        <v>16517</v>
      </c>
      <c r="H24" s="14">
        <v>10235</v>
      </c>
      <c r="I24" s="14">
        <v>994</v>
      </c>
      <c r="J24" s="14">
        <v>14526</v>
      </c>
      <c r="K24" s="14">
        <v>11048</v>
      </c>
      <c r="L24" s="14">
        <v>11130</v>
      </c>
      <c r="M24" s="14">
        <v>3077</v>
      </c>
      <c r="N24" s="14">
        <v>1906</v>
      </c>
      <c r="O24" s="12">
        <f t="shared" si="6"/>
        <v>131993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53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88</v>
      </c>
      <c r="B28" s="56">
        <f>B29+B30</f>
        <v>426291.5308</v>
      </c>
      <c r="C28" s="56">
        <f aca="true" t="shared" si="8" ref="C28:N28">C29+C30</f>
        <v>295432.5978</v>
      </c>
      <c r="D28" s="56">
        <f t="shared" si="8"/>
        <v>324249.3746</v>
      </c>
      <c r="E28" s="56">
        <f t="shared" si="8"/>
        <v>72695.20449999999</v>
      </c>
      <c r="F28" s="56">
        <f t="shared" si="8"/>
        <v>332284.799</v>
      </c>
      <c r="G28" s="56">
        <f t="shared" si="8"/>
        <v>337598.8773</v>
      </c>
      <c r="H28" s="56">
        <f t="shared" si="8"/>
        <v>276550.9044</v>
      </c>
      <c r="I28" s="56">
        <f t="shared" si="8"/>
        <v>31413.072600000003</v>
      </c>
      <c r="J28" s="56">
        <f t="shared" si="8"/>
        <v>413398.42480000004</v>
      </c>
      <c r="K28" s="56">
        <f t="shared" si="8"/>
        <v>335991.2928</v>
      </c>
      <c r="L28" s="56">
        <f t="shared" si="8"/>
        <v>409266.8128</v>
      </c>
      <c r="M28" s="56">
        <f t="shared" si="8"/>
        <v>166638.20249999998</v>
      </c>
      <c r="N28" s="56">
        <f t="shared" si="8"/>
        <v>83390.4746</v>
      </c>
      <c r="O28" s="56">
        <f>SUM(B28:N28)</f>
        <v>3505201.5685</v>
      </c>
      <c r="Q28" s="62"/>
    </row>
    <row r="29" spans="1:15" ht="18.75" customHeight="1">
      <c r="A29" s="54" t="s">
        <v>54</v>
      </c>
      <c r="B29" s="52">
        <f aca="true" t="shared" si="9" ref="B29:N29">B26*B7</f>
        <v>421040.5408</v>
      </c>
      <c r="C29" s="52">
        <f t="shared" si="9"/>
        <v>287809.44779999997</v>
      </c>
      <c r="D29" s="52">
        <f t="shared" si="9"/>
        <v>312884.5846</v>
      </c>
      <c r="E29" s="52">
        <f t="shared" si="9"/>
        <v>72695.20449999999</v>
      </c>
      <c r="F29" s="52">
        <f t="shared" si="9"/>
        <v>314953.329</v>
      </c>
      <c r="G29" s="52">
        <f t="shared" si="9"/>
        <v>332966.3873</v>
      </c>
      <c r="H29" s="52">
        <f t="shared" si="9"/>
        <v>273050.4044</v>
      </c>
      <c r="I29" s="52">
        <f t="shared" si="9"/>
        <v>31413.072600000003</v>
      </c>
      <c r="J29" s="52">
        <f t="shared" si="9"/>
        <v>395389.2748</v>
      </c>
      <c r="K29" s="52">
        <f t="shared" si="9"/>
        <v>318073.5228</v>
      </c>
      <c r="L29" s="52">
        <f t="shared" si="9"/>
        <v>391824.9728</v>
      </c>
      <c r="M29" s="52">
        <f t="shared" si="9"/>
        <v>153217.6725</v>
      </c>
      <c r="N29" s="52">
        <f t="shared" si="9"/>
        <v>79390.7446</v>
      </c>
      <c r="O29" s="53">
        <f>SUM(B29:N29)</f>
        <v>3384709.1584999994</v>
      </c>
    </row>
    <row r="30" spans="1:26" ht="18.75" customHeight="1">
      <c r="A30" s="17" t="s">
        <v>52</v>
      </c>
      <c r="B30" s="52">
        <v>5250.99</v>
      </c>
      <c r="C30" s="52">
        <v>7623.15</v>
      </c>
      <c r="D30" s="52">
        <v>11364.79</v>
      </c>
      <c r="E30" s="52">
        <v>0</v>
      </c>
      <c r="F30" s="52">
        <v>17331.47</v>
      </c>
      <c r="G30" s="52">
        <v>4632.49</v>
      </c>
      <c r="H30" s="52">
        <v>3500.5</v>
      </c>
      <c r="I30" s="52">
        <v>0</v>
      </c>
      <c r="J30" s="52">
        <v>18009.15</v>
      </c>
      <c r="K30" s="52">
        <v>17917.77</v>
      </c>
      <c r="L30" s="52">
        <v>17441.84</v>
      </c>
      <c r="M30" s="52">
        <v>13420.53</v>
      </c>
      <c r="N30" s="52">
        <v>3999.73</v>
      </c>
      <c r="O30" s="53">
        <f>SUM(B30:N30)</f>
        <v>120492.41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86</v>
      </c>
      <c r="B32" s="25">
        <f aca="true" t="shared" si="10" ref="B32:O32">+B33+B35+B42+B43+B44-B45</f>
        <v>-55091.6</v>
      </c>
      <c r="C32" s="25">
        <f t="shared" si="10"/>
        <v>-45502.6</v>
      </c>
      <c r="D32" s="25">
        <f t="shared" si="10"/>
        <v>-43435.5</v>
      </c>
      <c r="E32" s="25">
        <f t="shared" si="10"/>
        <v>-5086.9</v>
      </c>
      <c r="F32" s="25">
        <f t="shared" si="10"/>
        <v>-36443.7</v>
      </c>
      <c r="G32" s="25">
        <f t="shared" si="10"/>
        <v>-52745</v>
      </c>
      <c r="H32" s="25">
        <f t="shared" si="10"/>
        <v>-45205.9</v>
      </c>
      <c r="I32" s="25">
        <f t="shared" si="10"/>
        <v>-8631.3</v>
      </c>
      <c r="J32" s="25">
        <f t="shared" si="10"/>
        <v>-42131.4</v>
      </c>
      <c r="K32" s="25">
        <f t="shared" si="10"/>
        <v>-42122.8</v>
      </c>
      <c r="L32" s="25">
        <f t="shared" si="10"/>
        <v>-37797</v>
      </c>
      <c r="M32" s="25">
        <f t="shared" si="10"/>
        <v>-16365.8</v>
      </c>
      <c r="N32" s="25">
        <f t="shared" si="10"/>
        <v>-9765.3</v>
      </c>
      <c r="O32" s="25">
        <f t="shared" si="10"/>
        <v>-440324.8</v>
      </c>
    </row>
    <row r="33" spans="1:15" ht="18.75" customHeight="1">
      <c r="A33" s="17" t="s">
        <v>95</v>
      </c>
      <c r="B33" s="26">
        <f>+B34</f>
        <v>-55091.6</v>
      </c>
      <c r="C33" s="26">
        <f aca="true" t="shared" si="11" ref="C33:O33">+C34</f>
        <v>-45502.6</v>
      </c>
      <c r="D33" s="26">
        <f t="shared" si="11"/>
        <v>-42935.5</v>
      </c>
      <c r="E33" s="26">
        <f t="shared" si="11"/>
        <v>-5086.9</v>
      </c>
      <c r="F33" s="26">
        <f t="shared" si="11"/>
        <v>-35943.7</v>
      </c>
      <c r="G33" s="26">
        <f t="shared" si="11"/>
        <v>-52245</v>
      </c>
      <c r="H33" s="26">
        <f t="shared" si="11"/>
        <v>-45205.9</v>
      </c>
      <c r="I33" s="26">
        <f t="shared" si="11"/>
        <v>-4368.8</v>
      </c>
      <c r="J33" s="26">
        <f t="shared" si="11"/>
        <v>-42131.4</v>
      </c>
      <c r="K33" s="26">
        <f t="shared" si="11"/>
        <v>-42122.8</v>
      </c>
      <c r="L33" s="26">
        <f t="shared" si="11"/>
        <v>-37797</v>
      </c>
      <c r="M33" s="26">
        <f t="shared" si="11"/>
        <v>-16365.8</v>
      </c>
      <c r="N33" s="26">
        <f t="shared" si="11"/>
        <v>-9765.3</v>
      </c>
      <c r="O33" s="26">
        <f t="shared" si="11"/>
        <v>-434562.3</v>
      </c>
    </row>
    <row r="34" spans="1:26" ht="18.75" customHeight="1">
      <c r="A34" s="13" t="s">
        <v>55</v>
      </c>
      <c r="B34" s="20">
        <f>ROUND(-B9*$D$3,2)</f>
        <v>-55091.6</v>
      </c>
      <c r="C34" s="20">
        <f>ROUND(-C9*$D$3,2)</f>
        <v>-45502.6</v>
      </c>
      <c r="D34" s="20">
        <f>ROUND(-D9*$D$3,2)</f>
        <v>-42935.5</v>
      </c>
      <c r="E34" s="20">
        <f>ROUND(-E9*$D$3,2)</f>
        <v>-5086.9</v>
      </c>
      <c r="F34" s="20">
        <f aca="true" t="shared" si="12" ref="F34:N34">ROUND(-F9*$D$3,2)</f>
        <v>-35943.7</v>
      </c>
      <c r="G34" s="20">
        <f t="shared" si="12"/>
        <v>-52245</v>
      </c>
      <c r="H34" s="20">
        <f t="shared" si="12"/>
        <v>-45205.9</v>
      </c>
      <c r="I34" s="20">
        <f>ROUND(-I9*$D$3,2)</f>
        <v>-4368.8</v>
      </c>
      <c r="J34" s="20">
        <f>ROUND(-J9*$D$3,2)</f>
        <v>-42131.4</v>
      </c>
      <c r="K34" s="20">
        <f>ROUND(-K9*$D$3,2)</f>
        <v>-42122.8</v>
      </c>
      <c r="L34" s="20">
        <f>ROUND(-L9*$D$3,2)</f>
        <v>-37797</v>
      </c>
      <c r="M34" s="20">
        <f t="shared" si="12"/>
        <v>-16365.8</v>
      </c>
      <c r="N34" s="20">
        <f t="shared" si="12"/>
        <v>-9765.3</v>
      </c>
      <c r="O34" s="44">
        <f aca="true" t="shared" si="13" ref="O34:O45">SUM(B34:N34)</f>
        <v>-434562.3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56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-500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-4262.5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-5762.5</v>
      </c>
    </row>
    <row r="36" spans="1:26" ht="18.75" customHeight="1">
      <c r="A36" s="13" t="s">
        <v>57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58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59</v>
      </c>
      <c r="B38" s="24">
        <v>0</v>
      </c>
      <c r="C38" s="24">
        <v>0</v>
      </c>
      <c r="D38" s="24">
        <v>-500</v>
      </c>
      <c r="E38" s="24">
        <v>0</v>
      </c>
      <c r="F38" s="24">
        <v>-500</v>
      </c>
      <c r="G38" s="24">
        <v>-500</v>
      </c>
      <c r="H38" s="24">
        <v>0</v>
      </c>
      <c r="I38" s="24">
        <v>-4262.5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-5762.5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60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63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61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62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64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68" t="s">
        <v>65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66</v>
      </c>
      <c r="B46" s="29">
        <f aca="true" t="shared" si="15" ref="B46:N46">+B28+B32</f>
        <v>371199.93080000003</v>
      </c>
      <c r="C46" s="29">
        <f t="shared" si="15"/>
        <v>249929.99779999998</v>
      </c>
      <c r="D46" s="29">
        <f t="shared" si="15"/>
        <v>280813.8746</v>
      </c>
      <c r="E46" s="29">
        <f t="shared" si="15"/>
        <v>67608.3045</v>
      </c>
      <c r="F46" s="29">
        <f t="shared" si="15"/>
        <v>295841.099</v>
      </c>
      <c r="G46" s="29">
        <f t="shared" si="15"/>
        <v>284853.8773</v>
      </c>
      <c r="H46" s="29">
        <f t="shared" si="15"/>
        <v>231345.0044</v>
      </c>
      <c r="I46" s="29">
        <f t="shared" si="15"/>
        <v>22781.772600000004</v>
      </c>
      <c r="J46" s="29">
        <f t="shared" si="15"/>
        <v>371267.0248</v>
      </c>
      <c r="K46" s="29">
        <f t="shared" si="15"/>
        <v>293868.4928</v>
      </c>
      <c r="L46" s="29">
        <f t="shared" si="15"/>
        <v>371469.8128</v>
      </c>
      <c r="M46" s="29">
        <f t="shared" si="15"/>
        <v>150272.4025</v>
      </c>
      <c r="N46" s="29">
        <f t="shared" si="15"/>
        <v>73625.1746</v>
      </c>
      <c r="O46" s="29">
        <f>SUM(B46:N46)</f>
        <v>3064876.7685000002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/>
      <c r="O48" s="31"/>
      <c r="Q48" s="64"/>
    </row>
    <row r="49" spans="1:17" ht="18.75" customHeight="1">
      <c r="A49" s="2" t="s">
        <v>67</v>
      </c>
      <c r="B49" s="35">
        <f>SUM(B50:B63)</f>
        <v>371199.93</v>
      </c>
      <c r="C49" s="35">
        <f aca="true" t="shared" si="16" ref="C49:N49">SUM(C50:C63)</f>
        <v>249929.99</v>
      </c>
      <c r="D49" s="35">
        <f t="shared" si="16"/>
        <v>280813.87</v>
      </c>
      <c r="E49" s="35">
        <f t="shared" si="16"/>
        <v>67608.3</v>
      </c>
      <c r="F49" s="35">
        <f t="shared" si="16"/>
        <v>295841.1</v>
      </c>
      <c r="G49" s="35">
        <f t="shared" si="16"/>
        <v>284853.88</v>
      </c>
      <c r="H49" s="35">
        <f t="shared" si="16"/>
        <v>231345</v>
      </c>
      <c r="I49" s="35">
        <f t="shared" si="16"/>
        <v>22781.77</v>
      </c>
      <c r="J49" s="35">
        <f t="shared" si="16"/>
        <v>371267.02</v>
      </c>
      <c r="K49" s="35">
        <f t="shared" si="16"/>
        <v>293868.49</v>
      </c>
      <c r="L49" s="35">
        <f t="shared" si="16"/>
        <v>371469.81</v>
      </c>
      <c r="M49" s="35">
        <f t="shared" si="16"/>
        <v>150272.4</v>
      </c>
      <c r="N49" s="35">
        <f t="shared" si="16"/>
        <v>73625.17</v>
      </c>
      <c r="O49" s="29">
        <f>SUM(O50:O63)</f>
        <v>3064876.7299999995</v>
      </c>
      <c r="Q49" s="64"/>
    </row>
    <row r="50" spans="1:18" ht="18.75" customHeight="1">
      <c r="A50" s="17" t="s">
        <v>39</v>
      </c>
      <c r="B50" s="35">
        <v>74329.45</v>
      </c>
      <c r="C50" s="35">
        <v>67168.98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141498.43</v>
      </c>
      <c r="P50"/>
      <c r="Q50" s="64"/>
      <c r="R50" s="65"/>
    </row>
    <row r="51" spans="1:16" ht="18.75" customHeight="1">
      <c r="A51" s="17" t="s">
        <v>40</v>
      </c>
      <c r="B51" s="35">
        <v>296870.48</v>
      </c>
      <c r="C51" s="35">
        <v>182761.01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479631.49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280813.87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280813.87</v>
      </c>
      <c r="Q52"/>
    </row>
    <row r="53" spans="1:18" ht="18.75" customHeight="1">
      <c r="A53" s="17" t="s">
        <v>51</v>
      </c>
      <c r="B53" s="34">
        <v>0</v>
      </c>
      <c r="C53" s="34">
        <v>0</v>
      </c>
      <c r="D53" s="34">
        <v>0</v>
      </c>
      <c r="E53" s="26">
        <v>67608.3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67608.3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295841.1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295841.1</v>
      </c>
      <c r="S54"/>
    </row>
    <row r="55" spans="1:20" ht="18.75" customHeight="1">
      <c r="A55" s="17" t="s">
        <v>68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284853.88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284853.88</v>
      </c>
      <c r="T55"/>
    </row>
    <row r="56" spans="1:21" ht="18.75" customHeight="1">
      <c r="A56" s="17" t="s">
        <v>72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231345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231345</v>
      </c>
      <c r="U56"/>
    </row>
    <row r="57" spans="1:21" ht="18.75" customHeight="1">
      <c r="A57" s="17" t="s">
        <v>69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22781.77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22781.77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371267.02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371267.02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293868.49</v>
      </c>
      <c r="L59" s="34">
        <v>0</v>
      </c>
      <c r="M59" s="34">
        <v>0</v>
      </c>
      <c r="N59" s="34">
        <v>0</v>
      </c>
      <c r="O59" s="29">
        <f t="shared" si="17"/>
        <v>293868.49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371469.81</v>
      </c>
      <c r="M60" s="34">
        <v>0</v>
      </c>
      <c r="N60" s="34">
        <v>0</v>
      </c>
      <c r="O60" s="26">
        <f t="shared" si="17"/>
        <v>371469.81</v>
      </c>
      <c r="X60"/>
    </row>
    <row r="61" spans="1:25" ht="18.75" customHeight="1">
      <c r="A61" s="17" t="s">
        <v>70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150272.4</v>
      </c>
      <c r="N61" s="34">
        <v>0</v>
      </c>
      <c r="O61" s="29">
        <f t="shared" si="17"/>
        <v>150272.4</v>
      </c>
      <c r="Y61"/>
    </row>
    <row r="62" spans="1:26" ht="18.75" customHeight="1">
      <c r="A62" s="17" t="s">
        <v>71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73625.17</v>
      </c>
      <c r="O62" s="26">
        <f t="shared" si="17"/>
        <v>73625.17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>
        <v>0</v>
      </c>
      <c r="C65" s="37">
        <v>0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/>
      <c r="N65" s="37"/>
      <c r="O65" s="38"/>
    </row>
    <row r="66" spans="1:15" ht="18.75" customHeight="1">
      <c r="A66" s="2" t="s">
        <v>90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73</v>
      </c>
      <c r="B67" s="42">
        <v>2.4456804777482533</v>
      </c>
      <c r="C67" s="42">
        <v>2.6316759333765924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74</v>
      </c>
      <c r="B68" s="42">
        <v>2.130490025591379</v>
      </c>
      <c r="C68" s="42">
        <v>2.1950999696577718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75</v>
      </c>
      <c r="B69" s="42">
        <v>0</v>
      </c>
      <c r="C69" s="42">
        <v>0</v>
      </c>
      <c r="D69" s="22">
        <f>(D$29/D$7)</f>
        <v>1.9607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76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77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78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79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85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81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82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83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3.0664999999999996</v>
      </c>
      <c r="N78" s="42">
        <v>0</v>
      </c>
      <c r="O78" s="57"/>
      <c r="Y78"/>
    </row>
    <row r="79" spans="1:26" ht="18.75" customHeight="1">
      <c r="A79" s="33" t="s">
        <v>84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48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89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2019-06-14T14:54:30Z</dcterms:modified>
  <cp:category/>
  <cp:version/>
  <cp:contentType/>
  <cp:contentStatus/>
</cp:coreProperties>
</file>