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CONCESSÃO'!$A$1:$P$143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<sst xmlns="http://schemas.openxmlformats.org/spreadsheetml/2006/main" count="170" uniqueCount="163">
  <si>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</si>
  <si>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</si>
  <si>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</si>
  <si>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</si>
  <si>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</si>
  <si>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</si>
  <si>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</si>
  <si>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</si>
  <si>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</si>
  <si>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</si>
  <si>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</si>
  <si>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</si>
  <si>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</si>
  <si>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</si>
  <si>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</si>
  <si>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</si>
  <si>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</si>
  <si>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</si>
  <si>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</si>
  <si>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</si>
  <si>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</si>
  <si>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</si>
  <si>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</si>
  <si>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</si>
  <si>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</si>
  <si>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</si>
  <si>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</si>
  <si>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</si>
  <si>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</si>
  <si>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</si>
  <si>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</si>
  <si>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</si>
  <si>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</si>
  <si>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</si>
  <si>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</si>
  <si>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</si>
  <si>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</si>
  <si>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</si>
  <si>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</si>
  <si>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</si>
  <si>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</si>
  <si>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</si>
  <si>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</si>
  <si>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</si>
  <si>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</si>
  <si>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</si>
  <si>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</si>
  <si>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</si>
  <si>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</si>
  <si>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</si>
  <si>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</si>
  <si>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</si>
  <si>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</si>
  <si>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</si>
  <si>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</si>
  <si>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</si>
  <si>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</si>
  <si>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</si>
  <si>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</si>
  <si>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</si>
  <si>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</si>
  <si>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</si>
  <si>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</si>
  <si>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</si>
  <si>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</si>
  <si>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</si>
  <si>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</si>
  <si>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</si>
  <si>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</si>
  <si>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</si>
  <si>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</si>
  <si>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</si>
  <si>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</si>
  <si>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</si>
  <si>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</si>
  <si>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</si>
  <si>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</si>
  <si>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</si>
  <si>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</si>
  <si>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</si>
  <si>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</si>
  <si>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</si>
  <si>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</si>
  <si>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</si>
  <si>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</si>
  <si>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</si>
  <si>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</si>
  <si>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</si>
  <si>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</si>
  <si>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</si>
  <si>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</si>
  <si>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</si>
  <si>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</si>
  <si>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</si>
  <si>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</si>
  <si>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</si>
  <si>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</si>
  <si>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</si>
  <si>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</si>
  <si>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</si>
  <si>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</si>
  <si>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</si>
  <si>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</si>
  <si>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</si>
  <si>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</si>
  <si>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</si>
  <si>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</si>
  <si>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</si>
  <si>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</si>
  <si>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</si>
  <si>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</si>
  <si>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</si>
  <si>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</si>
  <si>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</si>
  <si>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</si>
  <si>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</si>
  <si>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</si>
  <si>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</si>
  <si>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</si>
  <si>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</si>
  <si>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</si>
  <si>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</si>
  <si>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</si>
  <si>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</si>
  <si>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</si>
  <si>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</si>
  <si>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</si>
  <si>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</si>
  <si>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</si>
  <si>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</si>
  <si>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</si>
  <si>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</si>
  <si>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</si>
  <si>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</si>
  <si>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</si>
  <si>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</si>
  <si>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</si>
  <si>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</si>
  <si>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</si>
  <si>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</si>
  <si>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</si>
  <si>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</si>
  <si>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</si>
  <si>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</si>
  <si>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</si>
  <si>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</si>
  <si>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</si>
  <si>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</si>
  <si>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</si>
  <si>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</si>
  <si>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</si>
  <si>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</si>
  <si>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</si>
  <si>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</si>
  <si>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</si>
  <si>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</si>
  <si>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</si>
  <si>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</si>
  <si>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</si>
  <si>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24/06/19 - VENCIMENTO 01/07/19</t>
  </si>
  <si>
    <t>7.3. Revisão de Remuneração pelo Transporte Coletivo ¹</t>
  </si>
  <si>
    <t>¹ Passageiros transportados, processados pelo sistema de bilhetagem eletrônica, referentes ao mês de maio/19 (245.986 passageiros).</t>
  </si>
  <si>
    <t>Ambiental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</si>
</sst>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25" fillId="0" borderId="0" xfId="0" applyFont="1" applyBorder="1" applyAlignment="1">
      <alignment vertical="center"/>
    </xf>
    <xf numFmtId="171" fontId="32" fillId="0" borderId="16" xfId="53" applyFont="1" applyFill="1" applyBorder="1" applyAlignment="1">
      <alignment horizontal="center" vertical="center"/>
    </xf>
    <xf numFmtId="171" fontId="32" fillId="35" borderId="16" xfId="53" applyFont="1" applyFill="1" applyBorder="1" applyAlignment="1">
      <alignment horizontal="center" vertical="center"/>
    </xf>
    <xf numFmtId="171" fontId="0" fillId="0" borderId="16" xfId="53" applyFont="1" applyFill="1" applyBorder="1" applyAlignment="1">
      <alignment vertical="center"/>
    </xf>
    <xf numFmtId="171" fontId="0" fillId="0" borderId="0" xfId="53" applyFont="1" applyFill="1" applyAlignment="1">
      <alignment vertical="center"/>
    </xf>
    <xf numFmtId="171" fontId="43" fillId="0" borderId="0" xfId="53" applyFont="1" applyAlignment="1">
      <alignment/>
    </xf>
    <xf numFmtId="171" fontId="0" fillId="0" borderId="0" xfId="53" applyFont="1" applyAlignment="1">
      <alignment/>
    </xf>
    <xf numFmtId="171" fontId="32" fillId="34" borderId="4" xfId="53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21">
      <c r="A2" s="84" t="s">
        <v>159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5" t="s">
        <v>11</v>
      </c>
      <c r="B4" s="87" t="s">
        <v>30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6" t="s">
        <v>12</v>
      </c>
    </row>
    <row r="5" spans="1:16" ht="38.25">
      <c r="A5" s="85"/>
      <c r="B5" s="28" t="s">
        <v>7</v>
      </c>
      <c r="C5" s="28" t="s">
        <v>8</v>
      </c>
      <c r="D5" s="69" t="s">
        <v>151</v>
      </c>
      <c r="E5" s="69" t="s">
        <v>29</v>
      </c>
      <c r="F5" s="69" t="s">
        <v>28</v>
      </c>
      <c r="G5" s="28" t="s">
        <v>149</v>
      </c>
      <c r="H5" s="28" t="s">
        <v>141</v>
      </c>
      <c r="I5" s="28" t="s">
        <v>150</v>
      </c>
      <c r="J5" s="28" t="s">
        <v>142</v>
      </c>
      <c r="K5" s="28" t="s">
        <v>143</v>
      </c>
      <c r="L5" s="28" t="s">
        <v>151</v>
      </c>
      <c r="M5" s="28" t="s">
        <v>157</v>
      </c>
      <c r="N5" s="28" t="s">
        <v>162</v>
      </c>
      <c r="O5" s="28" t="s">
        <v>9</v>
      </c>
      <c r="P5" s="85"/>
    </row>
    <row r="6" spans="1:16" ht="18.75" customHeight="1">
      <c r="A6" s="85"/>
      <c r="B6" s="3" t="s">
        <v>0</v>
      </c>
      <c r="C6" s="3" t="s">
        <v>1</v>
      </c>
      <c r="D6" s="3" t="s">
        <v>2</v>
      </c>
      <c r="E6" s="3" t="s">
        <v>140</v>
      </c>
      <c r="F6" s="3" t="s">
        <v>140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6</v>
      </c>
      <c r="P6" s="85"/>
    </row>
    <row r="7" spans="1:19" ht="17.25" customHeight="1">
      <c r="A7" s="8" t="s">
        <v>24</v>
      </c>
      <c r="B7" s="9">
        <f aca="true" t="shared" si="0" ref="B7:P7">+B8+B20+B24+B27</f>
        <v>528824</v>
      </c>
      <c r="C7" s="9">
        <f t="shared" si="0"/>
        <v>708169</v>
      </c>
      <c r="D7" s="9">
        <f t="shared" si="0"/>
        <v>693419</v>
      </c>
      <c r="E7" s="9">
        <f>+E8+E20+E24+E27</f>
        <v>111285</v>
      </c>
      <c r="F7" s="9">
        <f>+F8+F20+F24+F27</f>
        <v>295264</v>
      </c>
      <c r="G7" s="9">
        <f t="shared" si="0"/>
        <v>456216</v>
      </c>
      <c r="H7" s="9">
        <f t="shared" si="0"/>
        <v>333748</v>
      </c>
      <c r="I7" s="9">
        <f t="shared" si="0"/>
        <v>282680</v>
      </c>
      <c r="J7" s="9">
        <f t="shared" si="0"/>
        <v>137262</v>
      </c>
      <c r="K7" s="9">
        <f t="shared" si="0"/>
        <v>140729</v>
      </c>
      <c r="L7" s="9">
        <f t="shared" si="0"/>
        <v>298105</v>
      </c>
      <c r="M7" s="9">
        <f t="shared" si="0"/>
        <v>432786</v>
      </c>
      <c r="N7" s="9">
        <v>0</v>
      </c>
      <c r="O7" s="9">
        <f t="shared" si="0"/>
        <v>457034</v>
      </c>
      <c r="P7" s="9">
        <f t="shared" si="0"/>
        <v>4875521</v>
      </c>
      <c r="Q7" s="43"/>
      <c r="R7"/>
      <c r="S7"/>
    </row>
    <row r="8" spans="1:19" ht="17.25" customHeight="1">
      <c r="A8" s="10" t="s">
        <v>35</v>
      </c>
      <c r="B8" s="11">
        <f>B9+B12+B16</f>
        <v>260097</v>
      </c>
      <c r="C8" s="11">
        <f aca="true" t="shared" si="1" ref="C8:O8">C9+C12+C16</f>
        <v>355116</v>
      </c>
      <c r="D8" s="11">
        <f t="shared" si="1"/>
        <v>322984</v>
      </c>
      <c r="E8" s="11">
        <f>E9+E12+E16</f>
        <v>49632</v>
      </c>
      <c r="F8" s="11">
        <f>F9+F12+F16</f>
        <v>137526</v>
      </c>
      <c r="G8" s="11">
        <f t="shared" si="1"/>
        <v>230511</v>
      </c>
      <c r="H8" s="11">
        <f t="shared" si="1"/>
        <v>174504</v>
      </c>
      <c r="I8" s="11">
        <f t="shared" si="1"/>
        <v>127142</v>
      </c>
      <c r="J8" s="11">
        <f t="shared" si="1"/>
        <v>70992</v>
      </c>
      <c r="K8" s="11">
        <f t="shared" si="1"/>
        <v>72020</v>
      </c>
      <c r="L8" s="11">
        <f t="shared" si="1"/>
        <v>138333</v>
      </c>
      <c r="M8" s="11">
        <f t="shared" si="1"/>
        <v>212919</v>
      </c>
      <c r="N8" s="11">
        <v>0</v>
      </c>
      <c r="O8" s="11">
        <f t="shared" si="1"/>
        <v>243661</v>
      </c>
      <c r="P8" s="11">
        <f aca="true" t="shared" si="2" ref="P8:P27">SUM(B8:O8)</f>
        <v>2395437</v>
      </c>
      <c r="Q8"/>
      <c r="R8"/>
      <c r="S8"/>
    </row>
    <row r="9" spans="1:19" ht="17.25" customHeight="1">
      <c r="A9" s="15" t="s">
        <v>13</v>
      </c>
      <c r="B9" s="13">
        <f>+B10+B11</f>
        <v>32848</v>
      </c>
      <c r="C9" s="13">
        <f aca="true" t="shared" si="3" ref="C9:O9">+C10+C11</f>
        <v>46695</v>
      </c>
      <c r="D9" s="13">
        <f t="shared" si="3"/>
        <v>38778</v>
      </c>
      <c r="E9" s="13">
        <f>+E10+E11</f>
        <v>7172</v>
      </c>
      <c r="F9" s="13">
        <f>+F10+F11</f>
        <v>15229</v>
      </c>
      <c r="G9" s="13">
        <f t="shared" si="3"/>
        <v>28256</v>
      </c>
      <c r="H9" s="13">
        <f t="shared" si="3"/>
        <v>21001</v>
      </c>
      <c r="I9" s="13">
        <f t="shared" si="3"/>
        <v>11321</v>
      </c>
      <c r="J9" s="13">
        <f t="shared" si="3"/>
        <v>5910</v>
      </c>
      <c r="K9" s="13">
        <f t="shared" si="3"/>
        <v>7377</v>
      </c>
      <c r="L9" s="13">
        <f t="shared" si="3"/>
        <v>9161</v>
      </c>
      <c r="M9" s="13">
        <f t="shared" si="3"/>
        <v>17068</v>
      </c>
      <c r="N9" s="11">
        <v>0</v>
      </c>
      <c r="O9" s="13">
        <f t="shared" si="3"/>
        <v>36365</v>
      </c>
      <c r="P9" s="11">
        <f t="shared" si="2"/>
        <v>277181</v>
      </c>
      <c r="Q9"/>
      <c r="R9"/>
      <c r="S9"/>
    </row>
    <row r="10" spans="1:19" ht="17.25" customHeight="1">
      <c r="A10" s="29" t="s">
        <v>14</v>
      </c>
      <c r="B10" s="13">
        <v>32848</v>
      </c>
      <c r="C10" s="13">
        <v>46695</v>
      </c>
      <c r="D10" s="13">
        <v>38778</v>
      </c>
      <c r="E10" s="13">
        <v>7172</v>
      </c>
      <c r="F10" s="13">
        <v>15229</v>
      </c>
      <c r="G10" s="13">
        <v>28256</v>
      </c>
      <c r="H10" s="13">
        <v>21001</v>
      </c>
      <c r="I10" s="13">
        <v>11321</v>
      </c>
      <c r="J10" s="13">
        <v>5910</v>
      </c>
      <c r="K10" s="13">
        <v>7377</v>
      </c>
      <c r="L10" s="13">
        <v>9161</v>
      </c>
      <c r="M10" s="13">
        <v>17068</v>
      </c>
      <c r="N10" s="11">
        <v>0</v>
      </c>
      <c r="O10" s="13">
        <v>36365</v>
      </c>
      <c r="P10" s="11">
        <f t="shared" si="2"/>
        <v>277181</v>
      </c>
      <c r="Q10"/>
      <c r="R10"/>
      <c r="S10"/>
    </row>
    <row r="11" spans="1:19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1">
        <v>0</v>
      </c>
      <c r="O11" s="13">
        <v>0</v>
      </c>
      <c r="P11" s="11">
        <f t="shared" si="2"/>
        <v>0</v>
      </c>
      <c r="Q11"/>
      <c r="R11"/>
      <c r="S11"/>
    </row>
    <row r="12" spans="1:19" ht="17.25" customHeight="1">
      <c r="A12" s="15" t="s">
        <v>25</v>
      </c>
      <c r="B12" s="17">
        <f aca="true" t="shared" si="4" ref="B12:O12">SUM(B13:B15)</f>
        <v>215441</v>
      </c>
      <c r="C12" s="17">
        <f t="shared" si="4"/>
        <v>291527</v>
      </c>
      <c r="D12" s="17">
        <f t="shared" si="4"/>
        <v>269461</v>
      </c>
      <c r="E12" s="17">
        <f>SUM(E13:E15)</f>
        <v>39780</v>
      </c>
      <c r="F12" s="17">
        <f>SUM(F13:F15)</f>
        <v>115430</v>
      </c>
      <c r="G12" s="17">
        <f t="shared" si="4"/>
        <v>191756</v>
      </c>
      <c r="H12" s="17">
        <f t="shared" si="4"/>
        <v>145071</v>
      </c>
      <c r="I12" s="17">
        <f t="shared" si="4"/>
        <v>108405</v>
      </c>
      <c r="J12" s="17">
        <f t="shared" si="4"/>
        <v>60754</v>
      </c>
      <c r="K12" s="17">
        <f t="shared" si="4"/>
        <v>60863</v>
      </c>
      <c r="L12" s="17">
        <f t="shared" si="4"/>
        <v>120611</v>
      </c>
      <c r="M12" s="17">
        <f t="shared" si="4"/>
        <v>184204</v>
      </c>
      <c r="N12" s="11">
        <v>0</v>
      </c>
      <c r="O12" s="17">
        <f t="shared" si="4"/>
        <v>195763</v>
      </c>
      <c r="P12" s="11">
        <f t="shared" si="2"/>
        <v>1999066</v>
      </c>
      <c r="Q12"/>
      <c r="R12"/>
      <c r="S12"/>
    </row>
    <row r="13" spans="1:19" s="59" customFormat="1" ht="17.25" customHeight="1">
      <c r="A13" s="62" t="s">
        <v>16</v>
      </c>
      <c r="B13" s="63">
        <v>104186</v>
      </c>
      <c r="C13" s="63">
        <v>147175</v>
      </c>
      <c r="D13" s="63">
        <v>142969</v>
      </c>
      <c r="E13" s="63">
        <v>22283</v>
      </c>
      <c r="F13" s="63">
        <v>60985</v>
      </c>
      <c r="G13" s="63">
        <v>96192</v>
      </c>
      <c r="H13" s="63">
        <v>71042</v>
      </c>
      <c r="I13" s="63">
        <v>57022</v>
      </c>
      <c r="J13" s="63">
        <v>29414</v>
      </c>
      <c r="K13" s="63">
        <v>30083</v>
      </c>
      <c r="L13" s="63">
        <v>59590</v>
      </c>
      <c r="M13" s="63">
        <v>87856</v>
      </c>
      <c r="N13" s="11">
        <v>0</v>
      </c>
      <c r="O13" s="63">
        <v>91488</v>
      </c>
      <c r="P13" s="64">
        <f t="shared" si="2"/>
        <v>1000285</v>
      </c>
      <c r="Q13" s="65"/>
      <c r="R13" s="66"/>
      <c r="S13"/>
    </row>
    <row r="14" spans="1:19" s="59" customFormat="1" ht="17.25" customHeight="1">
      <c r="A14" s="62" t="s">
        <v>17</v>
      </c>
      <c r="B14" s="63">
        <v>98906</v>
      </c>
      <c r="C14" s="63">
        <v>124757</v>
      </c>
      <c r="D14" s="63">
        <v>113283</v>
      </c>
      <c r="E14" s="63">
        <v>14730</v>
      </c>
      <c r="F14" s="63">
        <v>49759</v>
      </c>
      <c r="G14" s="63">
        <v>84312</v>
      </c>
      <c r="H14" s="63">
        <v>66188</v>
      </c>
      <c r="I14" s="63">
        <v>46228</v>
      </c>
      <c r="J14" s="63">
        <v>28431</v>
      </c>
      <c r="K14" s="63">
        <v>27783</v>
      </c>
      <c r="L14" s="63">
        <v>56442</v>
      </c>
      <c r="M14" s="63">
        <v>87579</v>
      </c>
      <c r="N14" s="11">
        <v>0</v>
      </c>
      <c r="O14" s="63">
        <v>87625</v>
      </c>
      <c r="P14" s="64">
        <f t="shared" si="2"/>
        <v>886023</v>
      </c>
      <c r="Q14" s="65"/>
      <c r="R14"/>
      <c r="S14"/>
    </row>
    <row r="15" spans="1:19" ht="17.25" customHeight="1">
      <c r="A15" s="14" t="s">
        <v>18</v>
      </c>
      <c r="B15" s="13">
        <v>12349</v>
      </c>
      <c r="C15" s="13">
        <v>19595</v>
      </c>
      <c r="D15" s="13">
        <v>13209</v>
      </c>
      <c r="E15" s="13">
        <v>2767</v>
      </c>
      <c r="F15" s="13">
        <v>4686</v>
      </c>
      <c r="G15" s="13">
        <v>11252</v>
      </c>
      <c r="H15" s="13">
        <v>7841</v>
      </c>
      <c r="I15" s="13">
        <v>5155</v>
      </c>
      <c r="J15" s="13">
        <v>2909</v>
      </c>
      <c r="K15" s="13">
        <v>2997</v>
      </c>
      <c r="L15" s="13">
        <v>4579</v>
      </c>
      <c r="M15" s="13">
        <v>8769</v>
      </c>
      <c r="N15" s="11">
        <v>0</v>
      </c>
      <c r="O15" s="13">
        <v>16650</v>
      </c>
      <c r="P15" s="11">
        <f t="shared" si="2"/>
        <v>112758</v>
      </c>
      <c r="Q15"/>
      <c r="R15"/>
      <c r="S15"/>
    </row>
    <row r="16" spans="1:16" ht="17.25" customHeight="1">
      <c r="A16" s="15" t="s">
        <v>31</v>
      </c>
      <c r="B16" s="13">
        <f>B17+B18+B19</f>
        <v>11808</v>
      </c>
      <c r="C16" s="13">
        <f aca="true" t="shared" si="5" ref="C16:O16">C17+C18+C19</f>
        <v>16894</v>
      </c>
      <c r="D16" s="13">
        <f t="shared" si="5"/>
        <v>14745</v>
      </c>
      <c r="E16" s="13">
        <f>E17+E18+E19</f>
        <v>2680</v>
      </c>
      <c r="F16" s="13">
        <f>F17+F18+F19</f>
        <v>6867</v>
      </c>
      <c r="G16" s="13">
        <f t="shared" si="5"/>
        <v>10499</v>
      </c>
      <c r="H16" s="13">
        <f t="shared" si="5"/>
        <v>8432</v>
      </c>
      <c r="I16" s="13">
        <f t="shared" si="5"/>
        <v>7416</v>
      </c>
      <c r="J16" s="13">
        <f t="shared" si="5"/>
        <v>4328</v>
      </c>
      <c r="K16" s="13">
        <f t="shared" si="5"/>
        <v>3780</v>
      </c>
      <c r="L16" s="13">
        <f t="shared" si="5"/>
        <v>8561</v>
      </c>
      <c r="M16" s="13">
        <f t="shared" si="5"/>
        <v>11647</v>
      </c>
      <c r="N16" s="11">
        <v>0</v>
      </c>
      <c r="O16" s="13">
        <f t="shared" si="5"/>
        <v>11533</v>
      </c>
      <c r="P16" s="11">
        <f t="shared" si="2"/>
        <v>119190</v>
      </c>
    </row>
    <row r="17" spans="1:19" ht="17.25" customHeight="1">
      <c r="A17" s="14" t="s">
        <v>32</v>
      </c>
      <c r="B17" s="13">
        <v>11791</v>
      </c>
      <c r="C17" s="13">
        <v>16859</v>
      </c>
      <c r="D17" s="13">
        <v>14730</v>
      </c>
      <c r="E17" s="13">
        <v>2674</v>
      </c>
      <c r="F17" s="13">
        <v>6858</v>
      </c>
      <c r="G17" s="13">
        <v>10486</v>
      </c>
      <c r="H17" s="13">
        <v>8420</v>
      </c>
      <c r="I17" s="13">
        <v>7410</v>
      </c>
      <c r="J17" s="13">
        <v>4325</v>
      </c>
      <c r="K17" s="13">
        <v>3776</v>
      </c>
      <c r="L17" s="13">
        <v>8547</v>
      </c>
      <c r="M17" s="13">
        <v>11636</v>
      </c>
      <c r="N17" s="11">
        <v>0</v>
      </c>
      <c r="O17" s="13">
        <v>11503</v>
      </c>
      <c r="P17" s="11">
        <f t="shared" si="2"/>
        <v>119015</v>
      </c>
      <c r="Q17"/>
      <c r="R17"/>
      <c r="S17"/>
    </row>
    <row r="18" spans="1:19" ht="17.25" customHeight="1">
      <c r="A18" s="14" t="s">
        <v>33</v>
      </c>
      <c r="B18" s="13">
        <v>8</v>
      </c>
      <c r="C18" s="13">
        <v>11</v>
      </c>
      <c r="D18" s="13">
        <v>9</v>
      </c>
      <c r="E18" s="13">
        <v>6</v>
      </c>
      <c r="F18" s="13">
        <v>5</v>
      </c>
      <c r="G18" s="13">
        <v>7</v>
      </c>
      <c r="H18" s="13">
        <v>3</v>
      </c>
      <c r="I18" s="13">
        <v>5</v>
      </c>
      <c r="J18" s="13">
        <v>3</v>
      </c>
      <c r="K18" s="13">
        <v>4</v>
      </c>
      <c r="L18" s="13">
        <v>2</v>
      </c>
      <c r="M18" s="13">
        <v>7</v>
      </c>
      <c r="N18" s="11">
        <v>0</v>
      </c>
      <c r="O18" s="13">
        <v>18</v>
      </c>
      <c r="P18" s="11">
        <f t="shared" si="2"/>
        <v>88</v>
      </c>
      <c r="Q18"/>
      <c r="R18"/>
      <c r="S18"/>
    </row>
    <row r="19" spans="1:19" ht="17.25" customHeight="1">
      <c r="A19" s="14" t="s">
        <v>34</v>
      </c>
      <c r="B19" s="13">
        <v>9</v>
      </c>
      <c r="C19" s="13">
        <v>24</v>
      </c>
      <c r="D19" s="13">
        <v>6</v>
      </c>
      <c r="E19" s="13">
        <v>0</v>
      </c>
      <c r="F19" s="13">
        <v>4</v>
      </c>
      <c r="G19" s="13">
        <v>6</v>
      </c>
      <c r="H19" s="13">
        <v>9</v>
      </c>
      <c r="I19" s="13">
        <v>1</v>
      </c>
      <c r="J19" s="13">
        <v>0</v>
      </c>
      <c r="K19" s="13">
        <v>0</v>
      </c>
      <c r="L19" s="13">
        <v>12</v>
      </c>
      <c r="M19" s="13">
        <v>4</v>
      </c>
      <c r="N19" s="11">
        <v>0</v>
      </c>
      <c r="O19" s="13">
        <v>12</v>
      </c>
      <c r="P19" s="11">
        <f t="shared" si="2"/>
        <v>87</v>
      </c>
      <c r="Q19"/>
      <c r="R19"/>
      <c r="S19"/>
    </row>
    <row r="20" spans="1:19" ht="17.25" customHeight="1">
      <c r="A20" s="16" t="s">
        <v>19</v>
      </c>
      <c r="B20" s="11">
        <f>+B21+B22+B23</f>
        <v>150620</v>
      </c>
      <c r="C20" s="11">
        <f aca="true" t="shared" si="6" ref="C20:O20">+C21+C22+C23</f>
        <v>178899</v>
      </c>
      <c r="D20" s="11">
        <f t="shared" si="6"/>
        <v>188936</v>
      </c>
      <c r="E20" s="11">
        <f>+E21+E22+E23</f>
        <v>30697</v>
      </c>
      <c r="F20" s="11">
        <f>+F21+F22+F23</f>
        <v>76008</v>
      </c>
      <c r="G20" s="11">
        <f t="shared" si="6"/>
        <v>114786</v>
      </c>
      <c r="H20" s="11">
        <f t="shared" si="6"/>
        <v>88052</v>
      </c>
      <c r="I20" s="11">
        <f t="shared" si="6"/>
        <v>99697</v>
      </c>
      <c r="J20" s="11">
        <f t="shared" si="6"/>
        <v>46341</v>
      </c>
      <c r="K20" s="11">
        <f t="shared" si="6"/>
        <v>44911</v>
      </c>
      <c r="L20" s="11">
        <f t="shared" si="6"/>
        <v>106528</v>
      </c>
      <c r="M20" s="11">
        <f t="shared" si="6"/>
        <v>146752</v>
      </c>
      <c r="N20" s="11">
        <v>0</v>
      </c>
      <c r="O20" s="11">
        <f t="shared" si="6"/>
        <v>117765</v>
      </c>
      <c r="P20" s="11">
        <f t="shared" si="2"/>
        <v>1389992</v>
      </c>
      <c r="Q20"/>
      <c r="R20"/>
      <c r="S20"/>
    </row>
    <row r="21" spans="1:19" s="59" customFormat="1" ht="17.25" customHeight="1">
      <c r="A21" s="53" t="s">
        <v>20</v>
      </c>
      <c r="B21" s="63">
        <v>80853</v>
      </c>
      <c r="C21" s="63">
        <v>103265</v>
      </c>
      <c r="D21" s="63">
        <v>113915</v>
      </c>
      <c r="E21" s="63">
        <v>19451</v>
      </c>
      <c r="F21" s="63">
        <v>44836</v>
      </c>
      <c r="G21" s="63">
        <v>67015</v>
      </c>
      <c r="H21" s="63">
        <v>48722</v>
      </c>
      <c r="I21" s="63">
        <v>58592</v>
      </c>
      <c r="J21" s="63">
        <v>24630</v>
      </c>
      <c r="K21" s="63">
        <v>24893</v>
      </c>
      <c r="L21" s="63">
        <v>57616</v>
      </c>
      <c r="M21" s="63">
        <v>76852</v>
      </c>
      <c r="N21" s="11">
        <v>0</v>
      </c>
      <c r="O21" s="63">
        <v>66144</v>
      </c>
      <c r="P21" s="64">
        <f t="shared" si="2"/>
        <v>786784</v>
      </c>
      <c r="Q21" s="65"/>
      <c r="R21"/>
      <c r="S21"/>
    </row>
    <row r="22" spans="1:19" s="59" customFormat="1" ht="17.25" customHeight="1">
      <c r="A22" s="53" t="s">
        <v>21</v>
      </c>
      <c r="B22" s="63">
        <v>63812</v>
      </c>
      <c r="C22" s="63">
        <v>68013</v>
      </c>
      <c r="D22" s="63">
        <v>68805</v>
      </c>
      <c r="E22" s="63">
        <v>10076</v>
      </c>
      <c r="F22" s="63">
        <v>28803</v>
      </c>
      <c r="G22" s="63">
        <v>43598</v>
      </c>
      <c r="H22" s="63">
        <v>36082</v>
      </c>
      <c r="I22" s="63">
        <v>38117</v>
      </c>
      <c r="J22" s="63">
        <v>20306</v>
      </c>
      <c r="K22" s="63">
        <v>18495</v>
      </c>
      <c r="L22" s="63">
        <v>45991</v>
      </c>
      <c r="M22" s="63">
        <v>64802</v>
      </c>
      <c r="N22" s="11">
        <v>0</v>
      </c>
      <c r="O22" s="63">
        <v>45421</v>
      </c>
      <c r="P22" s="64">
        <f t="shared" si="2"/>
        <v>552321</v>
      </c>
      <c r="Q22" s="65"/>
      <c r="R22"/>
      <c r="S22"/>
    </row>
    <row r="23" spans="1:19" ht="17.25" customHeight="1">
      <c r="A23" s="12" t="s">
        <v>22</v>
      </c>
      <c r="B23" s="13">
        <v>5955</v>
      </c>
      <c r="C23" s="13">
        <v>7621</v>
      </c>
      <c r="D23" s="13">
        <v>6216</v>
      </c>
      <c r="E23" s="13">
        <v>1170</v>
      </c>
      <c r="F23" s="13">
        <v>2369</v>
      </c>
      <c r="G23" s="13">
        <v>4173</v>
      </c>
      <c r="H23" s="13">
        <v>3248</v>
      </c>
      <c r="I23" s="13">
        <v>2988</v>
      </c>
      <c r="J23" s="13">
        <v>1405</v>
      </c>
      <c r="K23" s="13">
        <v>1523</v>
      </c>
      <c r="L23" s="13">
        <v>2921</v>
      </c>
      <c r="M23" s="13">
        <v>5098</v>
      </c>
      <c r="N23" s="11">
        <v>0</v>
      </c>
      <c r="O23" s="13">
        <v>6200</v>
      </c>
      <c r="P23" s="11">
        <f t="shared" si="2"/>
        <v>50887</v>
      </c>
      <c r="Q23"/>
      <c r="R23"/>
      <c r="S23"/>
    </row>
    <row r="24" spans="1:19" ht="17.25" customHeight="1">
      <c r="A24" s="16" t="s">
        <v>23</v>
      </c>
      <c r="B24" s="13">
        <f>+B25+B26</f>
        <v>118107</v>
      </c>
      <c r="C24" s="13">
        <f aca="true" t="shared" si="7" ref="C24:O24">+C25+C26</f>
        <v>174154</v>
      </c>
      <c r="D24" s="13">
        <f t="shared" si="7"/>
        <v>181499</v>
      </c>
      <c r="E24" s="13">
        <f>+E25+E26</f>
        <v>30956</v>
      </c>
      <c r="F24" s="13">
        <f>+F25+F26</f>
        <v>81730</v>
      </c>
      <c r="G24" s="13">
        <f t="shared" si="7"/>
        <v>110919</v>
      </c>
      <c r="H24" s="13">
        <f t="shared" si="7"/>
        <v>71192</v>
      </c>
      <c r="I24" s="13">
        <f t="shared" si="7"/>
        <v>55841</v>
      </c>
      <c r="J24" s="13">
        <f t="shared" si="7"/>
        <v>19929</v>
      </c>
      <c r="K24" s="13">
        <f t="shared" si="7"/>
        <v>23798</v>
      </c>
      <c r="L24" s="13">
        <f t="shared" si="7"/>
        <v>53244</v>
      </c>
      <c r="M24" s="13">
        <f t="shared" si="7"/>
        <v>73115</v>
      </c>
      <c r="N24" s="11">
        <v>0</v>
      </c>
      <c r="O24" s="13">
        <f t="shared" si="7"/>
        <v>89698</v>
      </c>
      <c r="P24" s="11">
        <f t="shared" si="2"/>
        <v>1084182</v>
      </c>
      <c r="Q24" s="44"/>
      <c r="R24"/>
      <c r="S24"/>
    </row>
    <row r="25" spans="1:19" ht="17.25" customHeight="1">
      <c r="A25" s="12" t="s">
        <v>36</v>
      </c>
      <c r="B25" s="13">
        <v>76978</v>
      </c>
      <c r="C25" s="13">
        <v>119785</v>
      </c>
      <c r="D25" s="13">
        <v>123816</v>
      </c>
      <c r="E25" s="13">
        <v>23085</v>
      </c>
      <c r="F25" s="13">
        <v>52606</v>
      </c>
      <c r="G25" s="13">
        <v>78834</v>
      </c>
      <c r="H25" s="13">
        <v>47942</v>
      </c>
      <c r="I25" s="13">
        <v>38049</v>
      </c>
      <c r="J25" s="13">
        <v>14156</v>
      </c>
      <c r="K25" s="13">
        <v>17440</v>
      </c>
      <c r="L25" s="13">
        <v>34167</v>
      </c>
      <c r="M25" s="13">
        <v>50884</v>
      </c>
      <c r="N25" s="11">
        <v>0</v>
      </c>
      <c r="O25" s="13">
        <v>61258</v>
      </c>
      <c r="P25" s="11">
        <f t="shared" si="2"/>
        <v>739000</v>
      </c>
      <c r="Q25" s="43"/>
      <c r="R25"/>
      <c r="S25"/>
    </row>
    <row r="26" spans="1:19" ht="17.25" customHeight="1">
      <c r="A26" s="12" t="s">
        <v>37</v>
      </c>
      <c r="B26" s="13">
        <v>41129</v>
      </c>
      <c r="C26" s="13">
        <v>54369</v>
      </c>
      <c r="D26" s="13">
        <v>57683</v>
      </c>
      <c r="E26" s="13">
        <v>7871</v>
      </c>
      <c r="F26" s="13">
        <v>29124</v>
      </c>
      <c r="G26" s="13">
        <v>32085</v>
      </c>
      <c r="H26" s="13">
        <v>23250</v>
      </c>
      <c r="I26" s="13">
        <v>17792</v>
      </c>
      <c r="J26" s="13">
        <v>5773</v>
      </c>
      <c r="K26" s="13">
        <v>6358</v>
      </c>
      <c r="L26" s="13">
        <v>19077</v>
      </c>
      <c r="M26" s="13">
        <v>22231</v>
      </c>
      <c r="N26" s="11">
        <v>0</v>
      </c>
      <c r="O26" s="13">
        <v>28440</v>
      </c>
      <c r="P26" s="11">
        <f t="shared" si="2"/>
        <v>345182</v>
      </c>
      <c r="Q26" s="43"/>
      <c r="R26"/>
      <c r="S26"/>
    </row>
    <row r="27" spans="1:19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0</v>
      </c>
      <c r="O27" s="11">
        <v>5910</v>
      </c>
      <c r="P27" s="11">
        <f t="shared" si="2"/>
        <v>5910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1"/>
      <c r="P28" s="11"/>
    </row>
    <row r="29" spans="1:19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v>0</v>
      </c>
      <c r="P29" s="11">
        <f>SUM(B29:O29)</f>
        <v>48</v>
      </c>
      <c r="Q29"/>
      <c r="R29"/>
      <c r="S29"/>
    </row>
    <row r="30" spans="1:16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/>
      <c r="O30" s="31">
        <v>0</v>
      </c>
      <c r="P30" s="19">
        <v>0</v>
      </c>
    </row>
    <row r="31" spans="1:19" ht="17.25" customHeight="1">
      <c r="A31" s="2" t="s">
        <v>39</v>
      </c>
      <c r="B31" s="32">
        <f>SUM(B32:B35)</f>
        <v>3.1444</v>
      </c>
      <c r="C31" s="32">
        <f aca="true" t="shared" si="8" ref="C31:O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11">
        <v>0</v>
      </c>
      <c r="O31" s="32">
        <f t="shared" si="8"/>
        <v>3.2452</v>
      </c>
      <c r="P31" s="19">
        <v>3.2452</v>
      </c>
      <c r="Q31"/>
      <c r="R31"/>
      <c r="S31"/>
    </row>
    <row r="32" spans="1:19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11">
        <v>0</v>
      </c>
      <c r="O32" s="32">
        <v>3.2452</v>
      </c>
      <c r="P32" s="19">
        <v>3.2452</v>
      </c>
      <c r="Q32"/>
      <c r="R32"/>
      <c r="S32"/>
    </row>
    <row r="33" spans="1:19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19">
        <v>0</v>
      </c>
      <c r="Q33"/>
      <c r="R33"/>
      <c r="S33"/>
    </row>
    <row r="34" spans="1:19" ht="17.25" customHeight="1">
      <c r="A34" s="49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50">
        <v>0</v>
      </c>
      <c r="Q34"/>
      <c r="R34"/>
      <c r="S34"/>
    </row>
    <row r="35" spans="1:19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19">
        <v>0</v>
      </c>
      <c r="Q35"/>
      <c r="R35"/>
      <c r="S35"/>
    </row>
    <row r="36" spans="1:16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/>
      <c r="O36" s="19">
        <v>0</v>
      </c>
      <c r="P36" s="19"/>
    </row>
    <row r="37" spans="1:19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3">
        <v>15834.29</v>
      </c>
      <c r="P37" s="23">
        <f>SUM(B37:O37)</f>
        <v>15834.29</v>
      </c>
      <c r="Q37"/>
      <c r="R37"/>
      <c r="S37"/>
    </row>
    <row r="38" spans="1:19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3">
        <v>58355.79</v>
      </c>
      <c r="P38" s="23">
        <f>SUM(B38:O38)</f>
        <v>58355.79</v>
      </c>
      <c r="Q38"/>
      <c r="R38"/>
      <c r="S38"/>
    </row>
    <row r="39" spans="1:19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3">
        <v>18</v>
      </c>
      <c r="P39" s="13">
        <f>SUM(B39:O39)</f>
        <v>18</v>
      </c>
      <c r="Q39"/>
      <c r="R39"/>
      <c r="S39"/>
    </row>
    <row r="40" spans="1:16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/>
      <c r="O40" s="19">
        <v>0</v>
      </c>
      <c r="P40" s="20"/>
    </row>
    <row r="41" spans="1:16" ht="17.25" customHeight="1">
      <c r="A41" s="2" t="s">
        <v>47</v>
      </c>
      <c r="B41" s="23">
        <f>+B45+B42</f>
        <v>4091.68</v>
      </c>
      <c r="C41" s="23">
        <f aca="true" t="shared" si="9" ref="C41:O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31">
        <v>0</v>
      </c>
      <c r="O41" s="23">
        <f t="shared" si="9"/>
        <v>3715.04</v>
      </c>
      <c r="P41" s="23">
        <f>SUM(B41:O41)</f>
        <v>38340.240000000005</v>
      </c>
    </row>
    <row r="42" spans="1:16" ht="17.25" customHeight="1">
      <c r="A42" s="16" t="s">
        <v>48</v>
      </c>
      <c r="B42" s="60">
        <v>0</v>
      </c>
      <c r="C42" s="60">
        <v>0</v>
      </c>
      <c r="D42" s="60">
        <v>0</v>
      </c>
      <c r="E42" s="11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/>
      <c r="L42" s="60"/>
      <c r="M42" s="60"/>
      <c r="N42" s="31">
        <v>0</v>
      </c>
      <c r="O42" s="60">
        <v>0</v>
      </c>
      <c r="P42" s="60">
        <v>0</v>
      </c>
    </row>
    <row r="43" spans="1:16" ht="17.25" customHeight="1">
      <c r="A43" s="12" t="s">
        <v>49</v>
      </c>
      <c r="B43" s="60">
        <v>0</v>
      </c>
      <c r="C43" s="60">
        <v>0</v>
      </c>
      <c r="D43" s="60">
        <v>0</v>
      </c>
      <c r="E43" s="11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/>
      <c r="L43" s="60"/>
      <c r="M43" s="60"/>
      <c r="N43" s="31">
        <v>0</v>
      </c>
      <c r="O43" s="60">
        <v>0</v>
      </c>
      <c r="P43" s="60">
        <v>0</v>
      </c>
    </row>
    <row r="44" spans="1:16" ht="17.25" customHeight="1">
      <c r="A44" s="12" t="s">
        <v>50</v>
      </c>
      <c r="B44" s="60">
        <v>0</v>
      </c>
      <c r="C44" s="60">
        <v>0</v>
      </c>
      <c r="D44" s="60">
        <v>0</v>
      </c>
      <c r="E44" s="11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/>
      <c r="L44" s="60"/>
      <c r="M44" s="60"/>
      <c r="N44" s="31">
        <v>0</v>
      </c>
      <c r="O44" s="60">
        <v>0</v>
      </c>
      <c r="P44" s="60">
        <v>0</v>
      </c>
    </row>
    <row r="45" spans="1:16" ht="17.25" customHeight="1">
      <c r="A45" s="51" t="s">
        <v>51</v>
      </c>
      <c r="B45" s="52">
        <f>ROUND(B46*B47,2)</f>
        <v>4091.68</v>
      </c>
      <c r="C45" s="52">
        <f>ROUND(C46*C47,2)</f>
        <v>5773.72</v>
      </c>
      <c r="D45" s="52">
        <f aca="true" t="shared" si="10" ref="D45:O45">ROUND(D46*D47,2)</f>
        <v>6385.76</v>
      </c>
      <c r="E45" s="11">
        <f t="shared" si="10"/>
        <v>0</v>
      </c>
      <c r="F45" s="52">
        <f t="shared" si="10"/>
        <v>2217.04</v>
      </c>
      <c r="G45" s="52">
        <f t="shared" si="10"/>
        <v>3445.4</v>
      </c>
      <c r="H45" s="52">
        <f t="shared" si="10"/>
        <v>1904.6</v>
      </c>
      <c r="I45" s="52">
        <f t="shared" si="10"/>
        <v>3376.92</v>
      </c>
      <c r="J45" s="52">
        <f t="shared" si="10"/>
        <v>1343.92</v>
      </c>
      <c r="K45" s="52">
        <f t="shared" si="10"/>
        <v>1224.08</v>
      </c>
      <c r="L45" s="52">
        <f t="shared" si="10"/>
        <v>2255.56</v>
      </c>
      <c r="M45" s="52">
        <f t="shared" si="10"/>
        <v>2606.52</v>
      </c>
      <c r="N45" s="31">
        <v>0</v>
      </c>
      <c r="O45" s="52">
        <f t="shared" si="10"/>
        <v>3715.04</v>
      </c>
      <c r="P45" s="23">
        <f>SUM(B45:O45)</f>
        <v>38340.240000000005</v>
      </c>
    </row>
    <row r="46" spans="1:19" ht="17.25" customHeight="1">
      <c r="A46" s="53" t="s">
        <v>52</v>
      </c>
      <c r="B46" s="54">
        <v>956</v>
      </c>
      <c r="C46" s="54">
        <v>1349</v>
      </c>
      <c r="D46" s="54">
        <v>1492</v>
      </c>
      <c r="E46" s="11">
        <v>0</v>
      </c>
      <c r="F46" s="54">
        <v>518</v>
      </c>
      <c r="G46" s="54">
        <v>805</v>
      </c>
      <c r="H46" s="54">
        <v>445</v>
      </c>
      <c r="I46" s="54">
        <v>789</v>
      </c>
      <c r="J46" s="54">
        <v>314</v>
      </c>
      <c r="K46" s="54">
        <v>286</v>
      </c>
      <c r="L46" s="54">
        <v>527</v>
      </c>
      <c r="M46" s="54">
        <v>609</v>
      </c>
      <c r="N46" s="31">
        <v>0</v>
      </c>
      <c r="O46" s="54">
        <v>868</v>
      </c>
      <c r="P46" s="54">
        <f>SUM(B46:O46)</f>
        <v>8958</v>
      </c>
      <c r="Q46"/>
      <c r="R46"/>
      <c r="S46"/>
    </row>
    <row r="47" spans="1:19" ht="17.25" customHeight="1">
      <c r="A47" s="53" t="s">
        <v>53</v>
      </c>
      <c r="B47" s="52">
        <v>4.28</v>
      </c>
      <c r="C47" s="52">
        <v>4.28</v>
      </c>
      <c r="D47" s="52">
        <v>4.28</v>
      </c>
      <c r="E47" s="11">
        <v>0</v>
      </c>
      <c r="F47" s="52">
        <v>4.28</v>
      </c>
      <c r="G47" s="52">
        <v>4.28</v>
      </c>
      <c r="H47" s="52">
        <v>4.28</v>
      </c>
      <c r="I47" s="52">
        <v>4.28</v>
      </c>
      <c r="J47" s="52">
        <v>4.28</v>
      </c>
      <c r="K47" s="52">
        <v>4.28</v>
      </c>
      <c r="L47" s="52">
        <v>4.28</v>
      </c>
      <c r="M47" s="52">
        <v>4.28</v>
      </c>
      <c r="N47" s="31">
        <v>0</v>
      </c>
      <c r="O47" s="52">
        <v>4.28</v>
      </c>
      <c r="P47" s="52">
        <v>4.28</v>
      </c>
      <c r="Q47" s="47"/>
      <c r="R47"/>
      <c r="S47"/>
    </row>
    <row r="48" spans="1:16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/>
      <c r="O48" s="19">
        <v>0</v>
      </c>
      <c r="P48" s="20"/>
    </row>
    <row r="49" spans="1:19" ht="17.25" customHeight="1">
      <c r="A49" s="21" t="s">
        <v>54</v>
      </c>
      <c r="B49" s="22">
        <f>+B50+B62</f>
        <v>1683625.5599999998</v>
      </c>
      <c r="C49" s="22">
        <f aca="true" t="shared" si="11" ref="C49:O49">+C50+C62</f>
        <v>2526849.8</v>
      </c>
      <c r="D49" s="22">
        <f t="shared" si="11"/>
        <v>2695182.7799999993</v>
      </c>
      <c r="E49" s="22">
        <f t="shared" si="11"/>
        <v>587440.13</v>
      </c>
      <c r="F49" s="22">
        <f t="shared" si="11"/>
        <v>985780.96</v>
      </c>
      <c r="G49" s="22">
        <f t="shared" si="11"/>
        <v>1559640.34</v>
      </c>
      <c r="H49" s="22">
        <f t="shared" si="11"/>
        <v>1231417.12</v>
      </c>
      <c r="I49" s="22">
        <f>+I50+I62</f>
        <v>980548.3400000001</v>
      </c>
      <c r="J49" s="22">
        <f t="shared" si="11"/>
        <v>421368.55</v>
      </c>
      <c r="K49" s="22">
        <f>+K50+K62</f>
        <v>393703.76</v>
      </c>
      <c r="L49" s="22">
        <f>+L50+L62</f>
        <v>851351.7300000001</v>
      </c>
      <c r="M49" s="22">
        <f>+M50+M62</f>
        <v>1268327.4300000002</v>
      </c>
      <c r="N49" s="82">
        <v>0</v>
      </c>
      <c r="O49" s="22">
        <f t="shared" si="11"/>
        <v>1512186.29</v>
      </c>
      <c r="P49" s="22">
        <f>SUM(B49:O49)</f>
        <v>16697422.79</v>
      </c>
      <c r="Q49"/>
      <c r="R49"/>
      <c r="S49"/>
    </row>
    <row r="50" spans="1:19" ht="17.25" customHeight="1">
      <c r="A50" s="16" t="s">
        <v>55</v>
      </c>
      <c r="B50" s="23">
        <f>SUM(B51:B61)</f>
        <v>1666925.8699999999</v>
      </c>
      <c r="C50" s="23">
        <f aca="true" t="shared" si="12" ref="C50:O50">SUM(C51:C61)</f>
        <v>2503698.23</v>
      </c>
      <c r="D50" s="23">
        <f t="shared" si="12"/>
        <v>2687074.2699999996</v>
      </c>
      <c r="E50" s="23">
        <f t="shared" si="12"/>
        <v>587440.13</v>
      </c>
      <c r="F50" s="23">
        <f t="shared" si="12"/>
        <v>974226.13</v>
      </c>
      <c r="G50" s="23">
        <f t="shared" si="12"/>
        <v>1536559.27</v>
      </c>
      <c r="H50" s="23">
        <f t="shared" si="12"/>
        <v>1231417.12</v>
      </c>
      <c r="I50" s="23">
        <f>SUM(I51:I61)</f>
        <v>971810.3300000001</v>
      </c>
      <c r="J50" s="23">
        <f t="shared" si="12"/>
        <v>419869.48</v>
      </c>
      <c r="K50" s="23">
        <f>SUM(K51:K61)</f>
        <v>385864.58</v>
      </c>
      <c r="L50" s="23">
        <f>SUM(L51:L61)</f>
        <v>849887.3200000001</v>
      </c>
      <c r="M50" s="23">
        <f>SUM(M51:M61)</f>
        <v>1259806.57</v>
      </c>
      <c r="N50" s="31">
        <v>0</v>
      </c>
      <c r="O50" s="23">
        <f t="shared" si="12"/>
        <v>1502716.07</v>
      </c>
      <c r="P50" s="23">
        <f>SUM(B50:O50)</f>
        <v>16577295.370000001</v>
      </c>
      <c r="Q50"/>
      <c r="R50"/>
      <c r="S50"/>
    </row>
    <row r="51" spans="1:19" ht="17.25" customHeight="1">
      <c r="A51" s="34" t="s">
        <v>56</v>
      </c>
      <c r="B51" s="23">
        <f aca="true" t="shared" si="13" ref="B51:O51">ROUND(B32*B7,2)</f>
        <v>1662834.19</v>
      </c>
      <c r="C51" s="23">
        <f t="shared" si="13"/>
        <v>2497924.51</v>
      </c>
      <c r="D51" s="23">
        <f t="shared" si="13"/>
        <v>2680688.51</v>
      </c>
      <c r="E51" s="23">
        <f t="shared" si="13"/>
        <v>587440.13</v>
      </c>
      <c r="F51" s="23">
        <f t="shared" si="13"/>
        <v>972009.09</v>
      </c>
      <c r="G51" s="23">
        <f t="shared" si="13"/>
        <v>1533113.87</v>
      </c>
      <c r="H51" s="23">
        <f t="shared" si="13"/>
        <v>1222652.42</v>
      </c>
      <c r="I51" s="23">
        <f t="shared" si="13"/>
        <v>968433.41</v>
      </c>
      <c r="J51" s="23">
        <f t="shared" si="13"/>
        <v>418525.56</v>
      </c>
      <c r="K51" s="23">
        <f t="shared" si="13"/>
        <v>384640.5</v>
      </c>
      <c r="L51" s="23">
        <f t="shared" si="13"/>
        <v>847631.76</v>
      </c>
      <c r="M51" s="23">
        <f t="shared" si="13"/>
        <v>1257200.05</v>
      </c>
      <c r="N51" s="31">
        <v>0</v>
      </c>
      <c r="O51" s="23">
        <f t="shared" si="13"/>
        <v>1483166.74</v>
      </c>
      <c r="P51" s="23">
        <f>SUM(B51:O51)</f>
        <v>16516260.740000002</v>
      </c>
      <c r="Q51"/>
      <c r="R51"/>
      <c r="S51"/>
    </row>
    <row r="52" spans="1:19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1">
        <v>0</v>
      </c>
      <c r="O52" s="19">
        <v>0</v>
      </c>
      <c r="P52" s="19">
        <v>0</v>
      </c>
      <c r="Q52"/>
      <c r="R52"/>
      <c r="S52"/>
    </row>
    <row r="53" spans="1:19" ht="17.25" customHeight="1">
      <c r="A53" s="55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1">
        <v>0</v>
      </c>
      <c r="O53" s="19">
        <v>0</v>
      </c>
      <c r="P53" s="19">
        <v>0</v>
      </c>
      <c r="Q53"/>
      <c r="R53"/>
      <c r="S53"/>
    </row>
    <row r="54" spans="1:19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1">
        <v>0</v>
      </c>
      <c r="O54" s="19">
        <v>0</v>
      </c>
      <c r="P54" s="19">
        <v>0</v>
      </c>
      <c r="Q54"/>
      <c r="R54"/>
      <c r="S54"/>
    </row>
    <row r="55" spans="1:19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1">
        <v>0</v>
      </c>
      <c r="O55" s="23">
        <f>+O37</f>
        <v>15834.29</v>
      </c>
      <c r="P55" s="23">
        <f>SUM(B55:O55)</f>
        <v>15834.29</v>
      </c>
      <c r="Q55"/>
      <c r="R55"/>
      <c r="S55"/>
    </row>
    <row r="56" spans="1:19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1">
        <v>0</v>
      </c>
      <c r="O56" s="19">
        <v>0</v>
      </c>
      <c r="P56" s="19">
        <f>SUM(B56:O56)</f>
        <v>0</v>
      </c>
      <c r="Q56"/>
      <c r="R56"/>
      <c r="S56"/>
    </row>
    <row r="57" spans="1:19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1">
        <v>0</v>
      </c>
      <c r="O57" s="36">
        <v>3715.04</v>
      </c>
      <c r="P57" s="23">
        <f>SUM(B57:O57)</f>
        <v>38340.240000000005</v>
      </c>
      <c r="Q57"/>
      <c r="R57"/>
      <c r="S57"/>
    </row>
    <row r="58" spans="1:19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1">
        <v>0</v>
      </c>
      <c r="O58" s="19">
        <v>0</v>
      </c>
      <c r="P58" s="19">
        <f>SUM(B58:O58)</f>
        <v>0</v>
      </c>
      <c r="Q58"/>
      <c r="R58"/>
      <c r="S58"/>
    </row>
    <row r="59" spans="1:19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1">
        <v>0</v>
      </c>
      <c r="O59" s="19">
        <v>0</v>
      </c>
      <c r="P59" s="23">
        <f>SUM(B59:O59)</f>
        <v>6860.1</v>
      </c>
      <c r="Q59"/>
      <c r="R59"/>
      <c r="S59"/>
    </row>
    <row r="60" spans="1:19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1">
        <v>0</v>
      </c>
      <c r="O60" s="19">
        <v>0</v>
      </c>
      <c r="P60" s="19">
        <v>0</v>
      </c>
      <c r="Q60"/>
      <c r="R60"/>
      <c r="S60"/>
    </row>
    <row r="61" spans="1:19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1">
        <v>0</v>
      </c>
      <c r="O61" s="19">
        <v>0</v>
      </c>
      <c r="P61" s="19">
        <v>0</v>
      </c>
      <c r="Q61"/>
      <c r="R61"/>
      <c r="S61"/>
    </row>
    <row r="62" spans="1:19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11554.83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1">
        <v>0</v>
      </c>
      <c r="O62" s="36">
        <v>9470.22</v>
      </c>
      <c r="P62" s="36">
        <f>SUM(B62:O62)</f>
        <v>120127.42</v>
      </c>
      <c r="Q62"/>
      <c r="R62"/>
      <c r="S62"/>
    </row>
    <row r="63" spans="1:16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/>
      <c r="O63" s="19">
        <v>0</v>
      </c>
      <c r="P63" s="19">
        <f>SUM(B63:O63)</f>
        <v>0</v>
      </c>
    </row>
    <row r="64" spans="1:16" ht="17.25" customHeight="1">
      <c r="A64" s="42"/>
      <c r="B64" s="48">
        <v>0</v>
      </c>
      <c r="C64" s="48">
        <v>0</v>
      </c>
      <c r="D64" s="48">
        <v>0</v>
      </c>
      <c r="E64" s="48"/>
      <c r="F64" s="48"/>
      <c r="G64" s="48">
        <v>0</v>
      </c>
      <c r="H64" s="48">
        <v>0</v>
      </c>
      <c r="I64" s="48"/>
      <c r="J64" s="48">
        <v>0</v>
      </c>
      <c r="K64" s="48"/>
      <c r="L64" s="48"/>
      <c r="M64" s="48"/>
      <c r="N64" s="48"/>
      <c r="O64" s="48">
        <v>0</v>
      </c>
      <c r="P64" s="48">
        <f>SUM(B64:O64)</f>
        <v>0</v>
      </c>
    </row>
    <row r="65" spans="1:16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/>
      <c r="O65" s="19">
        <v>0</v>
      </c>
      <c r="P65" s="19"/>
    </row>
    <row r="66" spans="1:19" ht="18.75" customHeight="1">
      <c r="A66" s="2" t="s">
        <v>67</v>
      </c>
      <c r="B66" s="35">
        <f aca="true" t="shared" si="14" ref="B66:O66">+B67+B74+B111+B112</f>
        <v>-190490.81000000003</v>
      </c>
      <c r="C66" s="35">
        <f t="shared" si="14"/>
        <v>-67024.96999999997</v>
      </c>
      <c r="D66" s="35">
        <f t="shared" si="14"/>
        <v>146177.91999999998</v>
      </c>
      <c r="E66" s="35">
        <f t="shared" si="14"/>
        <v>-144871.49000000002</v>
      </c>
      <c r="F66" s="35">
        <f t="shared" si="14"/>
        <v>-64513.439999999995</v>
      </c>
      <c r="G66" s="35">
        <f t="shared" si="14"/>
        <v>-135753.27</v>
      </c>
      <c r="H66" s="35">
        <f t="shared" si="14"/>
        <v>-86670.55</v>
      </c>
      <c r="I66" s="35">
        <f t="shared" si="14"/>
        <v>-73462.41</v>
      </c>
      <c r="J66" s="35">
        <f t="shared" si="14"/>
        <v>-19552.91</v>
      </c>
      <c r="K66" s="35">
        <f t="shared" si="14"/>
        <v>-46164.369999999995</v>
      </c>
      <c r="L66" s="35">
        <f t="shared" si="14"/>
        <v>23564.92</v>
      </c>
      <c r="M66" s="35">
        <f t="shared" si="14"/>
        <v>-105940.82</v>
      </c>
      <c r="N66" s="35">
        <f t="shared" si="14"/>
        <v>28084.59</v>
      </c>
      <c r="O66" s="35">
        <f t="shared" si="14"/>
        <v>-155011.63</v>
      </c>
      <c r="P66" s="35">
        <f aca="true" t="shared" si="15" ref="P66:P74">SUM(B66:O66)</f>
        <v>-891629.2400000002</v>
      </c>
      <c r="Q66"/>
      <c r="R66"/>
      <c r="S66"/>
    </row>
    <row r="67" spans="1:19" ht="18.75" customHeight="1">
      <c r="A67" s="16" t="s">
        <v>68</v>
      </c>
      <c r="B67" s="35">
        <f aca="true" t="shared" si="16" ref="B67:O67">B68+B69+B70+B71+B72+B73</f>
        <v>-179789.88</v>
      </c>
      <c r="C67" s="35">
        <f t="shared" si="16"/>
        <v>-204445.80999999997</v>
      </c>
      <c r="D67" s="35">
        <f t="shared" si="16"/>
        <v>-183584.54</v>
      </c>
      <c r="E67" s="35">
        <f t="shared" si="16"/>
        <v>-30839.6</v>
      </c>
      <c r="F67" s="35">
        <f t="shared" si="16"/>
        <v>-65484.7</v>
      </c>
      <c r="G67" s="35">
        <f t="shared" si="16"/>
        <v>-191050.47</v>
      </c>
      <c r="H67" s="35">
        <f t="shared" si="16"/>
        <v>-90510.7</v>
      </c>
      <c r="I67" s="35">
        <f t="shared" si="16"/>
        <v>-108177.5</v>
      </c>
      <c r="J67" s="35">
        <f t="shared" si="16"/>
        <v>-32397.43</v>
      </c>
      <c r="K67" s="35">
        <f t="shared" si="16"/>
        <v>-41595.95</v>
      </c>
      <c r="L67" s="35">
        <f t="shared" si="16"/>
        <v>-53899.72000000001</v>
      </c>
      <c r="M67" s="35">
        <f t="shared" si="16"/>
        <v>-96032.13</v>
      </c>
      <c r="N67" s="19">
        <v>0</v>
      </c>
      <c r="O67" s="35">
        <f t="shared" si="16"/>
        <v>-156369.5</v>
      </c>
      <c r="P67" s="35">
        <f t="shared" si="15"/>
        <v>-1434177.9299999997</v>
      </c>
      <c r="Q67"/>
      <c r="R67"/>
      <c r="S67"/>
    </row>
    <row r="68" spans="1:19" s="59" customFormat="1" ht="18.75" customHeight="1">
      <c r="A68" s="53" t="s">
        <v>138</v>
      </c>
      <c r="B68" s="56">
        <f>-ROUND(B9*$D$3,2)</f>
        <v>-141246.4</v>
      </c>
      <c r="C68" s="56">
        <f aca="true" t="shared" si="17" ref="C68:O68">-ROUND(C9*$D$3,2)</f>
        <v>-200788.5</v>
      </c>
      <c r="D68" s="56">
        <f t="shared" si="17"/>
        <v>-166745.4</v>
      </c>
      <c r="E68" s="56">
        <f t="shared" si="17"/>
        <v>-30839.6</v>
      </c>
      <c r="F68" s="56">
        <f t="shared" si="17"/>
        <v>-65484.7</v>
      </c>
      <c r="G68" s="56">
        <f t="shared" si="17"/>
        <v>-121500.8</v>
      </c>
      <c r="H68" s="56">
        <f>-ROUND((H9+H29)*$D$3,2)</f>
        <v>-90510.7</v>
      </c>
      <c r="I68" s="56">
        <f t="shared" si="17"/>
        <v>-48680.3</v>
      </c>
      <c r="J68" s="56">
        <f t="shared" si="17"/>
        <v>-25413</v>
      </c>
      <c r="K68" s="56">
        <f t="shared" si="17"/>
        <v>-31721.1</v>
      </c>
      <c r="L68" s="56">
        <f t="shared" si="17"/>
        <v>-39392.3</v>
      </c>
      <c r="M68" s="56">
        <f t="shared" si="17"/>
        <v>-73392.4</v>
      </c>
      <c r="N68" s="19">
        <v>0</v>
      </c>
      <c r="O68" s="56">
        <f t="shared" si="17"/>
        <v>-156369.5</v>
      </c>
      <c r="P68" s="56">
        <f t="shared" si="15"/>
        <v>-1192084.7000000002</v>
      </c>
      <c r="Q68" s="67"/>
      <c r="R68"/>
      <c r="S68"/>
    </row>
    <row r="69" spans="1:19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 t="shared" si="15"/>
        <v>0</v>
      </c>
      <c r="Q69"/>
      <c r="R69"/>
      <c r="S69"/>
    </row>
    <row r="70" spans="1:19" ht="18.75" customHeight="1">
      <c r="A70" s="12" t="s">
        <v>70</v>
      </c>
      <c r="B70" s="35">
        <v>-8.6</v>
      </c>
      <c r="C70" s="35">
        <v>-4.3</v>
      </c>
      <c r="D70" s="19">
        <v>-38.7</v>
      </c>
      <c r="E70" s="19">
        <v>0</v>
      </c>
      <c r="F70" s="19">
        <v>0</v>
      </c>
      <c r="G70" s="19">
        <v>-129</v>
      </c>
      <c r="H70" s="19">
        <v>0</v>
      </c>
      <c r="I70" s="19">
        <v>-77.4</v>
      </c>
      <c r="J70" s="35">
        <v>-2.22</v>
      </c>
      <c r="K70" s="19">
        <v>-3.14</v>
      </c>
      <c r="L70" s="19">
        <v>-4.62</v>
      </c>
      <c r="M70" s="19">
        <v>-7.22</v>
      </c>
      <c r="N70" s="19">
        <v>0</v>
      </c>
      <c r="O70" s="19">
        <v>0</v>
      </c>
      <c r="P70" s="35">
        <f t="shared" si="15"/>
        <v>-275.20000000000005</v>
      </c>
      <c r="Q70"/>
      <c r="R70"/>
      <c r="S70"/>
    </row>
    <row r="71" spans="1:19" ht="18.75" customHeight="1">
      <c r="A71" s="12" t="s">
        <v>71</v>
      </c>
      <c r="B71" s="35">
        <v>-2029.6</v>
      </c>
      <c r="C71" s="35">
        <v>-722.4</v>
      </c>
      <c r="D71" s="19">
        <v>-894.4</v>
      </c>
      <c r="E71" s="19">
        <v>0</v>
      </c>
      <c r="F71" s="19">
        <v>0</v>
      </c>
      <c r="G71" s="19">
        <v>-1354.5</v>
      </c>
      <c r="H71" s="19">
        <v>0</v>
      </c>
      <c r="I71" s="19">
        <v>-963.2</v>
      </c>
      <c r="J71" s="35">
        <v>-70.07</v>
      </c>
      <c r="K71" s="19">
        <v>-99.06</v>
      </c>
      <c r="L71" s="19">
        <v>-145.54</v>
      </c>
      <c r="M71" s="19">
        <v>-227.13</v>
      </c>
      <c r="N71" s="19">
        <v>0</v>
      </c>
      <c r="O71" s="19">
        <v>0</v>
      </c>
      <c r="P71" s="35">
        <f t="shared" si="15"/>
        <v>-6505.9</v>
      </c>
      <c r="Q71"/>
      <c r="R71"/>
      <c r="S71"/>
    </row>
    <row r="72" spans="1:19" ht="18.75" customHeight="1">
      <c r="A72" s="12" t="s">
        <v>72</v>
      </c>
      <c r="B72" s="35">
        <v>-36505.28</v>
      </c>
      <c r="C72" s="35">
        <v>-2930.61</v>
      </c>
      <c r="D72" s="19">
        <v>-15906.04</v>
      </c>
      <c r="E72" s="19">
        <v>0</v>
      </c>
      <c r="F72" s="19">
        <v>0</v>
      </c>
      <c r="G72" s="19">
        <v>-68066.17</v>
      </c>
      <c r="H72" s="19">
        <v>0</v>
      </c>
      <c r="I72" s="19">
        <v>-58456.6</v>
      </c>
      <c r="J72" s="35">
        <v>-6912.14</v>
      </c>
      <c r="K72" s="19">
        <v>-9772.65</v>
      </c>
      <c r="L72" s="19">
        <v>-14357.26</v>
      </c>
      <c r="M72" s="19">
        <v>-22405.38</v>
      </c>
      <c r="N72" s="19">
        <v>0</v>
      </c>
      <c r="O72" s="19">
        <v>0</v>
      </c>
      <c r="P72" s="35">
        <f t="shared" si="15"/>
        <v>-235312.13000000003</v>
      </c>
      <c r="Q72"/>
      <c r="R72"/>
      <c r="S72"/>
    </row>
    <row r="73" spans="1:19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15"/>
        <v>0</v>
      </c>
      <c r="Q73"/>
      <c r="R73"/>
      <c r="S73"/>
    </row>
    <row r="74" spans="1:19" s="59" customFormat="1" ht="18.75" customHeight="1">
      <c r="A74" s="16" t="s">
        <v>74</v>
      </c>
      <c r="B74" s="56">
        <f aca="true" t="shared" si="18" ref="B74:O74">SUM(B75:B110)</f>
        <v>-16038.42</v>
      </c>
      <c r="C74" s="56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35">
        <f t="shared" si="18"/>
        <v>0</v>
      </c>
      <c r="O74" s="56">
        <f t="shared" si="18"/>
        <v>-15826.32</v>
      </c>
      <c r="P74" s="56">
        <f t="shared" si="15"/>
        <v>-274745.58999999997</v>
      </c>
      <c r="Q74"/>
      <c r="R74"/>
      <c r="S74"/>
    </row>
    <row r="75" spans="1:19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56">
        <f>SUM(B76:O76)</f>
        <v>-20.03</v>
      </c>
      <c r="Q76"/>
      <c r="R76"/>
      <c r="S76"/>
    </row>
    <row r="77" spans="1:19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56">
        <f>SUM(B77:O77)</f>
        <v>-4068.5299999999997</v>
      </c>
      <c r="Q77"/>
      <c r="R77"/>
      <c r="S77"/>
    </row>
    <row r="78" spans="1:19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5">
        <f>SUM(B78:O78)</f>
        <v>-60000</v>
      </c>
      <c r="Q78"/>
      <c r="R78"/>
      <c r="S78"/>
    </row>
    <row r="79" spans="1:19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19">
        <v>0</v>
      </c>
      <c r="O79" s="35">
        <v>-15826.32</v>
      </c>
      <c r="P79" s="56">
        <f>SUM(B79:O79)</f>
        <v>-163157.89</v>
      </c>
      <c r="Q79"/>
      <c r="R79"/>
      <c r="S79"/>
    </row>
    <row r="80" spans="1:19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/>
      <c r="R82"/>
      <c r="S82"/>
    </row>
    <row r="83" spans="1:19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/>
      <c r="R87"/>
      <c r="S87"/>
    </row>
    <row r="88" spans="1:19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/>
      <c r="R88"/>
      <c r="S88"/>
    </row>
    <row r="89" spans="1:19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/>
      <c r="R89"/>
      <c r="S89"/>
    </row>
    <row r="90" spans="1:19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/>
      <c r="R90"/>
      <c r="S90"/>
    </row>
    <row r="91" spans="1:19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56">
        <f>SUM(B91:O91)</f>
        <v>-537.5</v>
      </c>
      <c r="Q91"/>
      <c r="R91"/>
      <c r="S91"/>
    </row>
    <row r="92" spans="1:19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/>
      <c r="R92"/>
      <c r="S92"/>
    </row>
    <row r="93" spans="1:19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/>
      <c r="R93"/>
      <c r="S93"/>
    </row>
    <row r="94" spans="1:19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/>
      <c r="R94"/>
      <c r="S94"/>
    </row>
    <row r="95" spans="1:19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/>
      <c r="R95"/>
      <c r="S95"/>
    </row>
    <row r="96" spans="1:19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5"/>
      <c r="R97"/>
      <c r="S97"/>
    </row>
    <row r="98" spans="1:19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45"/>
      <c r="R98"/>
      <c r="S98"/>
    </row>
    <row r="99" spans="1:19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5"/>
      <c r="R99"/>
      <c r="S99"/>
    </row>
    <row r="100" spans="1:19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45"/>
      <c r="R100"/>
      <c r="S100"/>
    </row>
    <row r="101" spans="1:19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45"/>
      <c r="R101"/>
      <c r="S101"/>
    </row>
    <row r="102" spans="1:17" s="59" customFormat="1" ht="18.75" customHeight="1">
      <c r="A102" s="53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58"/>
    </row>
    <row r="103" spans="1:19" ht="18.75" customHeight="1">
      <c r="A103" s="53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45"/>
      <c r="R103"/>
      <c r="S103"/>
    </row>
    <row r="104" spans="1:19" ht="18.75" customHeight="1">
      <c r="A104" s="53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45"/>
      <c r="R104"/>
      <c r="S104"/>
    </row>
    <row r="105" spans="1:19" ht="18.75" customHeight="1">
      <c r="A105" s="61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45"/>
      <c r="R105"/>
      <c r="S105"/>
    </row>
    <row r="106" spans="1:19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45"/>
      <c r="R106"/>
      <c r="S106"/>
    </row>
    <row r="107" spans="1:19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f>SUM(B107:O107)</f>
        <v>0</v>
      </c>
      <c r="Q107" s="45"/>
      <c r="R107"/>
      <c r="S107"/>
    </row>
    <row r="108" spans="1:19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76"/>
      <c r="R108"/>
      <c r="S108"/>
    </row>
    <row r="109" spans="1:19" s="59" customFormat="1" ht="18.75" customHeight="1">
      <c r="A109" s="53" t="s">
        <v>109</v>
      </c>
      <c r="B109" s="19">
        <v>0</v>
      </c>
      <c r="C109" s="19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50">
        <v>0</v>
      </c>
      <c r="P109" s="19">
        <f>SUM(B109:O109)</f>
        <v>0</v>
      </c>
      <c r="Q109" s="77"/>
      <c r="R109"/>
      <c r="S109"/>
    </row>
    <row r="110" spans="1:17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/>
      <c r="O110" s="19">
        <v>0</v>
      </c>
      <c r="P110" s="19"/>
      <c r="Q110" s="76"/>
    </row>
    <row r="111" spans="1:19" ht="18.75" customHeight="1">
      <c r="A111" s="16" t="s">
        <v>160</v>
      </c>
      <c r="B111" s="35">
        <v>5337.49</v>
      </c>
      <c r="C111" s="35">
        <v>160723.5</v>
      </c>
      <c r="D111" s="35">
        <v>352875.79</v>
      </c>
      <c r="E111" s="35">
        <v>1602.8</v>
      </c>
      <c r="F111" s="35">
        <v>12441.26</v>
      </c>
      <c r="G111" s="35">
        <v>70731.94</v>
      </c>
      <c r="H111" s="35">
        <v>15703.48</v>
      </c>
      <c r="I111" s="35">
        <v>44455.62</v>
      </c>
      <c r="J111" s="35">
        <v>17412.94</v>
      </c>
      <c r="K111" s="19">
        <v>0</v>
      </c>
      <c r="L111" s="35">
        <v>86748.32</v>
      </c>
      <c r="M111" s="35">
        <v>3992.3600000000006</v>
      </c>
      <c r="N111" s="35">
        <v>28084.59</v>
      </c>
      <c r="O111" s="35">
        <v>17184.19</v>
      </c>
      <c r="P111" s="35">
        <f aca="true" t="shared" si="19" ref="P111:P118">SUM(B111:O111)</f>
        <v>817294.2799999998</v>
      </c>
      <c r="Q111" s="76"/>
      <c r="R111"/>
      <c r="S111"/>
    </row>
    <row r="112" spans="1:19" ht="18.75" customHeight="1">
      <c r="A112" s="16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/>
      <c r="O112" s="19">
        <v>0</v>
      </c>
      <c r="P112" s="19">
        <f t="shared" si="19"/>
        <v>0</v>
      </c>
      <c r="Q112" s="78"/>
      <c r="R112"/>
      <c r="S112"/>
    </row>
    <row r="113" spans="1:17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/>
      <c r="O113" s="20">
        <v>0</v>
      </c>
      <c r="P113" s="31">
        <f t="shared" si="19"/>
        <v>0</v>
      </c>
      <c r="Q113" s="79"/>
    </row>
    <row r="114" spans="1:17" ht="18.75" customHeight="1">
      <c r="A114" s="16" t="s">
        <v>111</v>
      </c>
      <c r="B114" s="24">
        <f aca="true" t="shared" si="20" ref="B114:G114">+B115+B116</f>
        <v>1493134.7499999998</v>
      </c>
      <c r="C114" s="24">
        <f t="shared" si="20"/>
        <v>2459824.8299999996</v>
      </c>
      <c r="D114" s="24">
        <f t="shared" si="20"/>
        <v>2841360.6999999993</v>
      </c>
      <c r="E114" s="24">
        <f t="shared" si="20"/>
        <v>442568.64</v>
      </c>
      <c r="F114" s="24">
        <f t="shared" si="20"/>
        <v>921267.52</v>
      </c>
      <c r="G114" s="24">
        <f t="shared" si="20"/>
        <v>1423887.07</v>
      </c>
      <c r="H114" s="24">
        <f aca="true" t="shared" si="21" ref="H114:M114">+H115+H116</f>
        <v>1144746.57</v>
      </c>
      <c r="I114" s="24">
        <f t="shared" si="21"/>
        <v>907085.93</v>
      </c>
      <c r="J114" s="24">
        <f t="shared" si="21"/>
        <v>401815.64</v>
      </c>
      <c r="K114" s="24">
        <f t="shared" si="21"/>
        <v>347539.39</v>
      </c>
      <c r="L114" s="24">
        <f t="shared" si="21"/>
        <v>874916.65</v>
      </c>
      <c r="M114" s="24">
        <f t="shared" si="21"/>
        <v>1162386.61</v>
      </c>
      <c r="N114" s="24">
        <f>+N115+N116</f>
        <v>28084.59</v>
      </c>
      <c r="O114" s="24">
        <f>+O115+O116</f>
        <v>1357174.66</v>
      </c>
      <c r="P114" s="41">
        <f t="shared" si="19"/>
        <v>15805793.549999999</v>
      </c>
      <c r="Q114" s="80"/>
    </row>
    <row r="115" spans="1:17" ht="18" customHeight="1">
      <c r="A115" s="16" t="s">
        <v>112</v>
      </c>
      <c r="B115" s="24">
        <f aca="true" t="shared" si="22" ref="B115:G115">+B50+B67+B74+B111</f>
        <v>1476435.0599999998</v>
      </c>
      <c r="C115" s="24">
        <f t="shared" si="22"/>
        <v>2436673.26</v>
      </c>
      <c r="D115" s="24">
        <f t="shared" si="22"/>
        <v>2833252.1899999995</v>
      </c>
      <c r="E115" s="24">
        <f t="shared" si="22"/>
        <v>442568.64</v>
      </c>
      <c r="F115" s="24">
        <f t="shared" si="22"/>
        <v>909712.6900000001</v>
      </c>
      <c r="G115" s="24">
        <f t="shared" si="22"/>
        <v>1400806</v>
      </c>
      <c r="H115" s="24">
        <f aca="true" t="shared" si="23" ref="H115:M115">+H50+H67+H74+H111</f>
        <v>1144746.57</v>
      </c>
      <c r="I115" s="24">
        <f t="shared" si="23"/>
        <v>898347.92</v>
      </c>
      <c r="J115" s="24">
        <f t="shared" si="23"/>
        <v>400316.57</v>
      </c>
      <c r="K115" s="24">
        <f t="shared" si="23"/>
        <v>339700.21</v>
      </c>
      <c r="L115" s="24">
        <f t="shared" si="23"/>
        <v>873452.24</v>
      </c>
      <c r="M115" s="24">
        <f t="shared" si="23"/>
        <v>1153865.75</v>
      </c>
      <c r="N115" s="24">
        <f>+N50+N67+N74+N111</f>
        <v>28084.59</v>
      </c>
      <c r="O115" s="24">
        <f>+O50+O67+O74+O111</f>
        <v>1347704.44</v>
      </c>
      <c r="P115" s="41">
        <f t="shared" si="19"/>
        <v>15685666.13</v>
      </c>
      <c r="Q115" s="79"/>
    </row>
    <row r="116" spans="1:17" ht="18.75" customHeight="1">
      <c r="A116" s="16" t="s">
        <v>113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11554.83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/>
      <c r="O116" s="24">
        <f>IF(+O62+O112+O117&lt;0,0,(O62+O112+O117))</f>
        <v>9470.22</v>
      </c>
      <c r="P116" s="41">
        <f t="shared" si="19"/>
        <v>120127.42</v>
      </c>
      <c r="Q116" s="79"/>
    </row>
    <row r="117" spans="1:18" ht="18.75" customHeight="1">
      <c r="A117" s="16" t="s">
        <v>114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6"/>
      <c r="L117" s="56"/>
      <c r="M117" s="56"/>
      <c r="N117" s="56"/>
      <c r="O117" s="19">
        <v>0</v>
      </c>
      <c r="P117" s="31">
        <f t="shared" si="19"/>
        <v>0</v>
      </c>
      <c r="Q117" s="79"/>
      <c r="R117" s="47"/>
    </row>
    <row r="118" spans="1:19" ht="18.75" customHeight="1">
      <c r="A118" s="16" t="s">
        <v>115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31">
        <f t="shared" si="19"/>
        <v>0</v>
      </c>
      <c r="Q118" s="81"/>
      <c r="R118"/>
      <c r="S118"/>
    </row>
    <row r="119" spans="1:17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/>
      <c r="O119" s="20">
        <v>0</v>
      </c>
      <c r="P119" s="20"/>
      <c r="Q119" s="79"/>
    </row>
    <row r="120" spans="1:17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79"/>
    </row>
    <row r="121" spans="1:17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/>
      <c r="Q121" s="79"/>
    </row>
    <row r="122" spans="1:17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38">
        <v>0</v>
      </c>
      <c r="O122" s="18">
        <v>0</v>
      </c>
      <c r="P122" s="39">
        <f>SUM(P123:P154)</f>
        <v>15805793.54</v>
      </c>
      <c r="Q122" s="79"/>
    </row>
    <row r="123" spans="1:17" ht="18.75" customHeight="1">
      <c r="A123" s="26" t="s">
        <v>117</v>
      </c>
      <c r="B123" s="27">
        <v>183008.47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aca="true" t="shared" si="26" ref="P123:P143">SUM(B123:O123)</f>
        <v>183008.47</v>
      </c>
      <c r="Q123" s="79"/>
    </row>
    <row r="124" spans="1:16" ht="18.75" customHeight="1">
      <c r="A124" s="26" t="s">
        <v>118</v>
      </c>
      <c r="B124" s="27">
        <v>1310126.28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9">
        <f t="shared" si="26"/>
        <v>1310126.28</v>
      </c>
    </row>
    <row r="125" spans="1:16" ht="18.75" customHeight="1">
      <c r="A125" s="26" t="s">
        <v>119</v>
      </c>
      <c r="B125" s="38">
        <v>0</v>
      </c>
      <c r="C125" s="27">
        <v>2459824.83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t="shared" si="26"/>
        <v>2459824.83</v>
      </c>
    </row>
    <row r="126" spans="1:16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6"/>
        <v>0</v>
      </c>
    </row>
    <row r="127" spans="1:16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6"/>
        <v>0</v>
      </c>
    </row>
    <row r="128" spans="1:16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6"/>
        <v>0</v>
      </c>
    </row>
    <row r="129" spans="1:16" ht="18.75" customHeight="1">
      <c r="A129" s="26" t="s">
        <v>123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6"/>
        <v>0</v>
      </c>
    </row>
    <row r="130" spans="1:16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6"/>
        <v>0</v>
      </c>
    </row>
    <row r="131" spans="1:16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6"/>
        <v>0</v>
      </c>
    </row>
    <row r="132" spans="1:16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6"/>
        <v>0</v>
      </c>
    </row>
    <row r="133" spans="1:16" ht="18.75" customHeight="1">
      <c r="A133" s="26" t="s">
        <v>127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v>0</v>
      </c>
      <c r="H133" s="38">
        <v>0</v>
      </c>
      <c r="I133" s="38">
        <v>0</v>
      </c>
      <c r="J133" s="57">
        <v>0</v>
      </c>
      <c r="K133" s="38">
        <v>0</v>
      </c>
      <c r="L133" s="38">
        <v>0</v>
      </c>
      <c r="M133" s="38">
        <v>0</v>
      </c>
      <c r="N133" s="38">
        <v>0</v>
      </c>
      <c r="O133" s="57">
        <v>0</v>
      </c>
      <c r="P133" s="39">
        <f t="shared" si="26"/>
        <v>0</v>
      </c>
    </row>
    <row r="134" spans="1:16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7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6"/>
        <v>0</v>
      </c>
    </row>
    <row r="135" spans="1:16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7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6"/>
        <v>0</v>
      </c>
    </row>
    <row r="136" spans="1:16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7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6"/>
        <v>0</v>
      </c>
    </row>
    <row r="137" spans="1:16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7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6"/>
        <v>0</v>
      </c>
    </row>
    <row r="138" spans="1:16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7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6"/>
        <v>0</v>
      </c>
    </row>
    <row r="139" spans="1:19" ht="18.75" customHeight="1">
      <c r="A139" s="26" t="s">
        <v>133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7">
        <v>0</v>
      </c>
      <c r="K139" s="38">
        <v>0</v>
      </c>
      <c r="L139" s="38">
        <v>0</v>
      </c>
      <c r="M139" s="38">
        <v>0</v>
      </c>
      <c r="N139" s="38">
        <v>0</v>
      </c>
      <c r="O139" s="27">
        <v>523116.33</v>
      </c>
      <c r="P139" s="39">
        <f t="shared" si="26"/>
        <v>523116.33</v>
      </c>
      <c r="S139"/>
    </row>
    <row r="140" spans="1:19" ht="18.75" customHeight="1">
      <c r="A140" s="26" t="s">
        <v>134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7">
        <v>0</v>
      </c>
      <c r="K140" s="38">
        <v>0</v>
      </c>
      <c r="L140" s="38">
        <v>0</v>
      </c>
      <c r="M140" s="38">
        <v>0</v>
      </c>
      <c r="N140" s="38">
        <v>0</v>
      </c>
      <c r="O140" s="27">
        <v>834058.32</v>
      </c>
      <c r="P140" s="39">
        <f t="shared" si="26"/>
        <v>834058.32</v>
      </c>
      <c r="S140"/>
    </row>
    <row r="141" spans="1:16" ht="18.75" customHeight="1">
      <c r="A141" s="26" t="s">
        <v>135</v>
      </c>
      <c r="B141" s="38">
        <v>0</v>
      </c>
      <c r="C141" s="38">
        <v>0</v>
      </c>
      <c r="D141" s="38">
        <v>0</v>
      </c>
      <c r="E141" s="27">
        <v>442568.64</v>
      </c>
      <c r="F141" s="38">
        <v>0</v>
      </c>
      <c r="G141" s="38">
        <v>0</v>
      </c>
      <c r="H141" s="38">
        <v>0</v>
      </c>
      <c r="I141" s="38">
        <v>0</v>
      </c>
      <c r="J141" s="57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6"/>
        <v>442568.64</v>
      </c>
    </row>
    <row r="142" spans="1:16" ht="18.75" customHeight="1">
      <c r="A142" s="26" t="s">
        <v>136</v>
      </c>
      <c r="B142" s="38">
        <v>0</v>
      </c>
      <c r="C142" s="38">
        <v>0</v>
      </c>
      <c r="D142" s="38">
        <v>0</v>
      </c>
      <c r="E142" s="38">
        <v>0</v>
      </c>
      <c r="F142" s="27">
        <v>921267.52</v>
      </c>
      <c r="G142" s="38">
        <v>0</v>
      </c>
      <c r="H142" s="38">
        <v>0</v>
      </c>
      <c r="I142" s="38">
        <v>0</v>
      </c>
      <c r="J142" s="57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6"/>
        <v>921267.52</v>
      </c>
    </row>
    <row r="143" spans="1:18" ht="18.75" customHeight="1">
      <c r="A143" s="26" t="s">
        <v>137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1144746.57</v>
      </c>
      <c r="I143" s="38">
        <v>0</v>
      </c>
      <c r="J143" s="57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9">
        <f t="shared" si="26"/>
        <v>1144746.57</v>
      </c>
      <c r="Q143" s="68"/>
      <c r="R143" s="68"/>
    </row>
    <row r="144" spans="1:16" ht="18.75" customHeight="1">
      <c r="A144" s="26" t="s">
        <v>144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aca="true" t="shared" si="27" ref="P144:P154">SUM(B144:O144)</f>
        <v>0</v>
      </c>
    </row>
    <row r="145" spans="1:16" ht="18" customHeight="1">
      <c r="A145" s="26" t="s">
        <v>145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27">
        <v>28084.59</v>
      </c>
      <c r="O145" s="38">
        <v>0</v>
      </c>
      <c r="P145" s="39">
        <f t="shared" si="27"/>
        <v>28084.59</v>
      </c>
    </row>
    <row r="146" spans="1:16" ht="18" customHeight="1">
      <c r="A146" s="26" t="s">
        <v>146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401815.64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9">
        <f t="shared" si="27"/>
        <v>401815.64</v>
      </c>
    </row>
    <row r="147" spans="1:16" ht="18" customHeight="1">
      <c r="A147" s="26" t="s">
        <v>147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347539.39</v>
      </c>
      <c r="L147" s="38">
        <v>0</v>
      </c>
      <c r="M147" s="38">
        <v>0</v>
      </c>
      <c r="N147" s="38">
        <v>0</v>
      </c>
      <c r="O147" s="38">
        <v>0</v>
      </c>
      <c r="P147" s="39">
        <f t="shared" si="27"/>
        <v>347539.39</v>
      </c>
    </row>
    <row r="148" spans="1:17" ht="18" customHeight="1">
      <c r="A148" s="26" t="s">
        <v>148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8">
        <v>0</v>
      </c>
      <c r="P148" s="39">
        <f t="shared" si="27"/>
        <v>0</v>
      </c>
      <c r="Q148"/>
    </row>
    <row r="149" spans="1:16" ht="18" customHeight="1">
      <c r="A149" s="26" t="s">
        <v>152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9">
        <f t="shared" si="27"/>
        <v>0</v>
      </c>
    </row>
    <row r="150" spans="1:16" ht="18" customHeight="1">
      <c r="A150" s="26" t="s">
        <v>153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1423887.08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9">
        <f t="shared" si="27"/>
        <v>1423887.08</v>
      </c>
    </row>
    <row r="151" spans="1:16" ht="18" customHeight="1">
      <c r="A151" s="26" t="s">
        <v>154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907085.93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9">
        <f t="shared" si="27"/>
        <v>907085.93</v>
      </c>
    </row>
    <row r="152" spans="1:16" ht="18" customHeight="1">
      <c r="A152" s="26" t="s">
        <v>155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874916.64</v>
      </c>
      <c r="M152" s="38">
        <v>0</v>
      </c>
      <c r="N152" s="38">
        <v>0</v>
      </c>
      <c r="O152" s="38">
        <v>0</v>
      </c>
      <c r="P152" s="39">
        <f t="shared" si="27"/>
        <v>874916.64</v>
      </c>
    </row>
    <row r="153" spans="1:16" ht="18" customHeight="1">
      <c r="A153" s="26" t="s">
        <v>156</v>
      </c>
      <c r="B153" s="38">
        <v>0</v>
      </c>
      <c r="C153" s="38">
        <v>0</v>
      </c>
      <c r="D153" s="70">
        <v>2841360.7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9">
        <f t="shared" si="27"/>
        <v>2841360.7</v>
      </c>
    </row>
    <row r="154" spans="1:16" ht="18" customHeight="1">
      <c r="A154" s="74" t="s">
        <v>158</v>
      </c>
      <c r="B154" s="72">
        <v>0</v>
      </c>
      <c r="C154" s="72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3">
        <v>1162386.6099999999</v>
      </c>
      <c r="N154" s="72">
        <v>0</v>
      </c>
      <c r="O154" s="72">
        <v>0</v>
      </c>
      <c r="P154" s="71">
        <f t="shared" si="27"/>
        <v>1162386.6099999999</v>
      </c>
    </row>
    <row r="155" ht="18" customHeight="1">
      <c r="A155" s="75" t="s">
        <v>161</v>
      </c>
    </row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P1"/>
    <mergeCell ref="A2:P2"/>
    <mergeCell ref="A4:A6"/>
    <mergeCell ref="P4:P6"/>
    <mergeCell ref="B4:O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2019-07-10T14:33:06Z</dcterms:modified>
  <cp:category/>
  <cp:version/>
  <cp:contentType/>
  <cp:contentStatus/>
</cp:coreProperties>
</file>