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21" sheetId="1" r:id="rId1"/>
  </sheets>
  <definedNames>
    <definedName name="_xlnm.Print_Area" localSheetId="0">'21'!$A$1:$P$143</definedName>
    <definedName name="_xlnm.Print_Titles" localSheetId="0">'21'!$4:$6</definedName>
  </definedNames>
  <calcPr fullCalcOnLoad="1"/>
</workbook>
</file>

<file path=xl/sharedStrings.xml><?xml version="1.0" encoding="utf-8"?>
<sst xmlns="http://schemas.openxmlformats.org/spreadsheetml/2006/main" count="171" uniqueCount="164">
  <si>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</si>
  <si>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</si>
  <si>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</si>
  <si>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</si>
  <si>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</si>
  <si>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</si>
  <si>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</si>
  <si>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</si>
  <si>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</si>
  <si>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</si>
  <si>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</si>
  <si>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</si>
  <si>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</si>
  <si>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</si>
  <si>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</si>
  <si>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</si>
  <si>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</si>
  <si>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</si>
  <si>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</si>
  <si>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</si>
  <si>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</si>
  <si>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</si>
  <si>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</si>
  <si>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</si>
  <si>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</si>
  <si>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</si>
  <si>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</si>
  <si>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</si>
  <si>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</si>
  <si>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</si>
  <si>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</si>
  <si>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</si>
  <si>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</si>
  <si>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</si>
  <si>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</si>
  <si>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</si>
  <si>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</si>
  <si>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</si>
  <si>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</si>
  <si>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</si>
  <si>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</si>
  <si>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</si>
  <si>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</si>
  <si>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</si>
  <si>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</si>
  <si>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</si>
  <si>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</si>
  <si>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</si>
  <si>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</si>
  <si>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</si>
  <si>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</si>
  <si>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</si>
  <si>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</si>
  <si>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</si>
  <si>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</si>
  <si>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</si>
  <si>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</si>
  <si>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</si>
  <si>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</si>
  <si>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</si>
  <si>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</si>
  <si>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</si>
  <si>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</si>
  <si>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</si>
  <si>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</si>
  <si>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</si>
  <si>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</si>
  <si>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</si>
  <si>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</si>
  <si>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</si>
  <si>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</si>
  <si>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</si>
  <si>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</si>
  <si>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</si>
  <si>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</si>
  <si>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</si>
  <si>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</si>
  <si>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</si>
  <si>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</si>
  <si>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</si>
  <si>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</si>
  <si>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</si>
  <si>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</si>
  <si>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</si>
  <si>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</si>
  <si>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</si>
  <si>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</si>
  <si>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</si>
  <si>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</si>
  <si>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</si>
  <si>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</si>
  <si>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</si>
  <si>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</si>
  <si>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</si>
  <si>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</si>
  <si>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</si>
  <si>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</si>
  <si>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</si>
  <si>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</si>
  <si>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</si>
  <si>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</si>
  <si>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</si>
  <si>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</si>
  <si>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</si>
  <si>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</si>
  <si>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</si>
  <si>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</si>
  <si>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</si>
  <si>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</si>
  <si>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</si>
  <si>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</si>
  <si>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</si>
  <si>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</si>
  <si>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</si>
  <si>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</si>
  <si>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</si>
  <si>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</si>
  <si>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</si>
  <si>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</si>
  <si>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</si>
  <si>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</si>
  <si>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</si>
  <si>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</si>
  <si>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</si>
  <si>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</si>
  <si>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</si>
  <si>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</si>
  <si>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</si>
  <si>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</si>
  <si>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</si>
  <si>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</si>
  <si>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</si>
  <si>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</si>
  <si>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</si>
  <si>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</si>
  <si>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</si>
  <si>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</si>
  <si>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</si>
  <si>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</si>
  <si>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</si>
  <si>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</si>
  <si>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</si>
  <si>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</si>
  <si>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</si>
  <si>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</si>
  <si>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</si>
  <si>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</si>
  <si>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</si>
  <si>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</si>
  <si>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</si>
  <si>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</si>
  <si>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</si>
  <si>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</si>
  <si>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</si>
  <si>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</si>
  <si>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</si>
  <si>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</si>
  <si>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</si>
  <si>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</si>
  <si>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21/06/19 - VENCIMENTO 28/06/19</t>
  </si>
  <si>
    <t>7.3. Revisão de Remuneração pelo Transporte Coletivo¹</t>
  </si>
  <si>
    <t>¹ Rede da madrugada de mai/19.</t>
  </si>
  <si>
    <t xml:space="preserve">  Ajuste dos valores da energia para tração (Ambiental) mar/19.</t>
  </si>
  <si>
    <t>Ambiental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</si>
</sst>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16" xfId="53" applyFont="1" applyFill="1" applyBorder="1" applyAlignment="1">
      <alignment horizontal="center" vertical="center"/>
    </xf>
    <xf numFmtId="171" fontId="0" fillId="0" borderId="16" xfId="53" applyFont="1" applyFill="1" applyBorder="1" applyAlignment="1">
      <alignment vertical="center"/>
    </xf>
    <xf numFmtId="171" fontId="32" fillId="34" borderId="4" xfId="53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6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21">
      <c r="A2" s="79" t="s">
        <v>159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1" t="s">
        <v>12</v>
      </c>
    </row>
    <row r="5" spans="1:16" ht="38.25">
      <c r="A5" s="80"/>
      <c r="B5" s="28" t="s">
        <v>7</v>
      </c>
      <c r="C5" s="28" t="s">
        <v>8</v>
      </c>
      <c r="D5" s="70" t="s">
        <v>151</v>
      </c>
      <c r="E5" s="70" t="s">
        <v>29</v>
      </c>
      <c r="F5" s="70" t="s">
        <v>28</v>
      </c>
      <c r="G5" s="28" t="s">
        <v>149</v>
      </c>
      <c r="H5" s="28" t="s">
        <v>141</v>
      </c>
      <c r="I5" s="28" t="s">
        <v>150</v>
      </c>
      <c r="J5" s="28" t="s">
        <v>142</v>
      </c>
      <c r="K5" s="28" t="s">
        <v>143</v>
      </c>
      <c r="L5" s="28" t="s">
        <v>151</v>
      </c>
      <c r="M5" s="28" t="s">
        <v>157</v>
      </c>
      <c r="N5" s="28" t="s">
        <v>163</v>
      </c>
      <c r="O5" s="28" t="s">
        <v>9</v>
      </c>
      <c r="P5" s="80"/>
    </row>
    <row r="6" spans="1:16" ht="18.75" customHeight="1">
      <c r="A6" s="80"/>
      <c r="B6" s="3" t="s">
        <v>0</v>
      </c>
      <c r="C6" s="3" t="s">
        <v>1</v>
      </c>
      <c r="D6" s="3" t="s">
        <v>2</v>
      </c>
      <c r="E6" s="3" t="s">
        <v>140</v>
      </c>
      <c r="F6" s="3" t="s">
        <v>140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5</v>
      </c>
      <c r="O6" s="3" t="s">
        <v>6</v>
      </c>
      <c r="P6" s="80"/>
    </row>
    <row r="7" spans="1:19" ht="17.25" customHeight="1">
      <c r="A7" s="8" t="s">
        <v>24</v>
      </c>
      <c r="B7" s="9">
        <f aca="true" t="shared" si="0" ref="B7:P7">+B8+B20+B24+B27</f>
        <v>418679</v>
      </c>
      <c r="C7" s="9">
        <f t="shared" si="0"/>
        <v>530772</v>
      </c>
      <c r="D7" s="9">
        <f t="shared" si="0"/>
        <v>553236</v>
      </c>
      <c r="E7" s="9">
        <f>+E8+E20+E24+E27</f>
        <v>80541</v>
      </c>
      <c r="F7" s="9">
        <f>+F8+F20+F24+F27</f>
        <v>226999</v>
      </c>
      <c r="G7" s="9">
        <f t="shared" si="0"/>
        <v>345841</v>
      </c>
      <c r="H7" s="9">
        <f t="shared" si="0"/>
        <v>255062</v>
      </c>
      <c r="I7" s="9">
        <f t="shared" si="0"/>
        <v>229287</v>
      </c>
      <c r="J7" s="9">
        <f t="shared" si="0"/>
        <v>97417</v>
      </c>
      <c r="K7" s="9">
        <f t="shared" si="0"/>
        <v>116866</v>
      </c>
      <c r="L7" s="9">
        <f t="shared" si="0"/>
        <v>246218</v>
      </c>
      <c r="M7" s="9">
        <f t="shared" si="0"/>
        <v>335855</v>
      </c>
      <c r="N7" s="9">
        <v>0</v>
      </c>
      <c r="O7" s="9">
        <f t="shared" si="0"/>
        <v>337324</v>
      </c>
      <c r="P7" s="9">
        <f t="shared" si="0"/>
        <v>3774097</v>
      </c>
      <c r="Q7" s="43"/>
      <c r="R7"/>
      <c r="S7"/>
    </row>
    <row r="8" spans="1:19" ht="17.25" customHeight="1">
      <c r="A8" s="10" t="s">
        <v>35</v>
      </c>
      <c r="B8" s="11">
        <f>B9+B12+B16</f>
        <v>204963</v>
      </c>
      <c r="C8" s="11">
        <f aca="true" t="shared" si="1" ref="C8:O8">C9+C12+C16</f>
        <v>267842</v>
      </c>
      <c r="D8" s="11">
        <f t="shared" si="1"/>
        <v>262122</v>
      </c>
      <c r="E8" s="11">
        <f>E9+E12+E16</f>
        <v>36055</v>
      </c>
      <c r="F8" s="11">
        <f>F9+F12+F16</f>
        <v>108527</v>
      </c>
      <c r="G8" s="11">
        <f t="shared" si="1"/>
        <v>175924</v>
      </c>
      <c r="H8" s="11">
        <f t="shared" si="1"/>
        <v>133194</v>
      </c>
      <c r="I8" s="11">
        <f t="shared" si="1"/>
        <v>102710</v>
      </c>
      <c r="J8" s="11">
        <f t="shared" si="1"/>
        <v>48531</v>
      </c>
      <c r="K8" s="11">
        <f t="shared" si="1"/>
        <v>59660</v>
      </c>
      <c r="L8" s="11">
        <f t="shared" si="1"/>
        <v>115431</v>
      </c>
      <c r="M8" s="11">
        <f t="shared" si="1"/>
        <v>164536</v>
      </c>
      <c r="N8" s="11">
        <v>0</v>
      </c>
      <c r="O8" s="11">
        <f t="shared" si="1"/>
        <v>181814</v>
      </c>
      <c r="P8" s="11">
        <f aca="true" t="shared" si="2" ref="P8:P27">SUM(B8:O8)</f>
        <v>1861309</v>
      </c>
      <c r="Q8"/>
      <c r="R8"/>
      <c r="S8"/>
    </row>
    <row r="9" spans="1:19" ht="17.25" customHeight="1">
      <c r="A9" s="15" t="s">
        <v>13</v>
      </c>
      <c r="B9" s="13">
        <f>+B10+B11</f>
        <v>28731</v>
      </c>
      <c r="C9" s="13">
        <f aca="true" t="shared" si="3" ref="C9:O9">+C10+C11</f>
        <v>38575</v>
      </c>
      <c r="D9" s="13">
        <f t="shared" si="3"/>
        <v>35149</v>
      </c>
      <c r="E9" s="13">
        <f>+E10+E11</f>
        <v>6088</v>
      </c>
      <c r="F9" s="13">
        <f>+F10+F11</f>
        <v>13736</v>
      </c>
      <c r="G9" s="13">
        <f t="shared" si="3"/>
        <v>24003</v>
      </c>
      <c r="H9" s="13">
        <f t="shared" si="3"/>
        <v>17171</v>
      </c>
      <c r="I9" s="13">
        <f t="shared" si="3"/>
        <v>9957</v>
      </c>
      <c r="J9" s="13">
        <f t="shared" si="3"/>
        <v>3759</v>
      </c>
      <c r="K9" s="13">
        <f t="shared" si="3"/>
        <v>6360</v>
      </c>
      <c r="L9" s="13">
        <f t="shared" si="3"/>
        <v>8135</v>
      </c>
      <c r="M9" s="13">
        <f t="shared" si="3"/>
        <v>13818</v>
      </c>
      <c r="N9" s="11">
        <v>0</v>
      </c>
      <c r="O9" s="13">
        <f t="shared" si="3"/>
        <v>28768</v>
      </c>
      <c r="P9" s="11">
        <f t="shared" si="2"/>
        <v>234250</v>
      </c>
      <c r="Q9"/>
      <c r="R9"/>
      <c r="S9"/>
    </row>
    <row r="10" spans="1:19" ht="17.25" customHeight="1">
      <c r="A10" s="29" t="s">
        <v>14</v>
      </c>
      <c r="B10" s="13">
        <v>28731</v>
      </c>
      <c r="C10" s="13">
        <v>38575</v>
      </c>
      <c r="D10" s="13">
        <v>35149</v>
      </c>
      <c r="E10" s="13">
        <v>6088</v>
      </c>
      <c r="F10" s="13">
        <v>13736</v>
      </c>
      <c r="G10" s="13">
        <v>24003</v>
      </c>
      <c r="H10" s="13">
        <v>17171</v>
      </c>
      <c r="I10" s="13">
        <v>9957</v>
      </c>
      <c r="J10" s="13">
        <v>3759</v>
      </c>
      <c r="K10" s="13">
        <v>6360</v>
      </c>
      <c r="L10" s="13">
        <v>8135</v>
      </c>
      <c r="M10" s="13">
        <v>13818</v>
      </c>
      <c r="N10" s="11">
        <v>0</v>
      </c>
      <c r="O10" s="13">
        <v>28768</v>
      </c>
      <c r="P10" s="11">
        <f t="shared" si="2"/>
        <v>234250</v>
      </c>
      <c r="Q10"/>
      <c r="R10"/>
      <c r="S10"/>
    </row>
    <row r="11" spans="1:19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1">
        <v>0</v>
      </c>
      <c r="O11" s="13">
        <v>0</v>
      </c>
      <c r="P11" s="11">
        <f t="shared" si="2"/>
        <v>0</v>
      </c>
      <c r="Q11"/>
      <c r="R11"/>
      <c r="S11"/>
    </row>
    <row r="12" spans="1:19" ht="17.25" customHeight="1">
      <c r="A12" s="15" t="s">
        <v>25</v>
      </c>
      <c r="B12" s="17">
        <f aca="true" t="shared" si="4" ref="B12:O12">SUM(B13:B15)</f>
        <v>166230</v>
      </c>
      <c r="C12" s="17">
        <f t="shared" si="4"/>
        <v>215598</v>
      </c>
      <c r="D12" s="17">
        <f t="shared" si="4"/>
        <v>214300</v>
      </c>
      <c r="E12" s="17">
        <f>SUM(E13:E15)</f>
        <v>27816</v>
      </c>
      <c r="F12" s="17">
        <f>SUM(F13:F15)</f>
        <v>89210</v>
      </c>
      <c r="G12" s="17">
        <f t="shared" si="4"/>
        <v>143470</v>
      </c>
      <c r="H12" s="17">
        <f t="shared" si="4"/>
        <v>109143</v>
      </c>
      <c r="I12" s="17">
        <f t="shared" si="4"/>
        <v>86225</v>
      </c>
      <c r="J12" s="17">
        <f t="shared" si="4"/>
        <v>41400</v>
      </c>
      <c r="K12" s="17">
        <f t="shared" si="4"/>
        <v>49859</v>
      </c>
      <c r="L12" s="17">
        <f t="shared" si="4"/>
        <v>99704</v>
      </c>
      <c r="M12" s="17">
        <f t="shared" si="4"/>
        <v>141073</v>
      </c>
      <c r="N12" s="11">
        <v>0</v>
      </c>
      <c r="O12" s="17">
        <f t="shared" si="4"/>
        <v>144058</v>
      </c>
      <c r="P12" s="11">
        <f t="shared" si="2"/>
        <v>1528086</v>
      </c>
      <c r="Q12"/>
      <c r="R12"/>
      <c r="S12"/>
    </row>
    <row r="13" spans="1:19" s="60" customFormat="1" ht="17.25" customHeight="1">
      <c r="A13" s="63" t="s">
        <v>16</v>
      </c>
      <c r="B13" s="64">
        <v>79493</v>
      </c>
      <c r="C13" s="64">
        <v>109664</v>
      </c>
      <c r="D13" s="64">
        <v>113223</v>
      </c>
      <c r="E13" s="64">
        <v>15801</v>
      </c>
      <c r="F13" s="64">
        <v>46976</v>
      </c>
      <c r="G13" s="64">
        <v>72687</v>
      </c>
      <c r="H13" s="64">
        <v>52987</v>
      </c>
      <c r="I13" s="64">
        <v>45371</v>
      </c>
      <c r="J13" s="64">
        <v>19735</v>
      </c>
      <c r="K13" s="64">
        <v>24026</v>
      </c>
      <c r="L13" s="64">
        <v>48605</v>
      </c>
      <c r="M13" s="64">
        <v>65583</v>
      </c>
      <c r="N13" s="11">
        <v>0</v>
      </c>
      <c r="O13" s="64">
        <v>68321</v>
      </c>
      <c r="P13" s="65">
        <f t="shared" si="2"/>
        <v>762472</v>
      </c>
      <c r="Q13" s="66"/>
      <c r="R13" s="67"/>
      <c r="S13"/>
    </row>
    <row r="14" spans="1:19" s="60" customFormat="1" ht="17.25" customHeight="1">
      <c r="A14" s="63" t="s">
        <v>17</v>
      </c>
      <c r="B14" s="64">
        <v>79715</v>
      </c>
      <c r="C14" s="64">
        <v>95959</v>
      </c>
      <c r="D14" s="64">
        <v>93492</v>
      </c>
      <c r="E14" s="64">
        <v>10711</v>
      </c>
      <c r="F14" s="64">
        <v>39574</v>
      </c>
      <c r="G14" s="64">
        <v>64786</v>
      </c>
      <c r="H14" s="64">
        <v>51915</v>
      </c>
      <c r="I14" s="64">
        <v>37710</v>
      </c>
      <c r="J14" s="64">
        <v>20195</v>
      </c>
      <c r="K14" s="64">
        <v>23997</v>
      </c>
      <c r="L14" s="64">
        <v>48171</v>
      </c>
      <c r="M14" s="64">
        <v>70339</v>
      </c>
      <c r="N14" s="11">
        <v>0</v>
      </c>
      <c r="O14" s="64">
        <v>68040</v>
      </c>
      <c r="P14" s="65">
        <f t="shared" si="2"/>
        <v>704604</v>
      </c>
      <c r="Q14" s="66"/>
      <c r="R14"/>
      <c r="S14"/>
    </row>
    <row r="15" spans="1:19" ht="17.25" customHeight="1">
      <c r="A15" s="14" t="s">
        <v>18</v>
      </c>
      <c r="B15" s="13">
        <v>7022</v>
      </c>
      <c r="C15" s="13">
        <v>9975</v>
      </c>
      <c r="D15" s="13">
        <v>7585</v>
      </c>
      <c r="E15" s="13">
        <v>1304</v>
      </c>
      <c r="F15" s="13">
        <v>2660</v>
      </c>
      <c r="G15" s="13">
        <v>5997</v>
      </c>
      <c r="H15" s="13">
        <v>4241</v>
      </c>
      <c r="I15" s="13">
        <v>3144</v>
      </c>
      <c r="J15" s="13">
        <v>1470</v>
      </c>
      <c r="K15" s="13">
        <v>1836</v>
      </c>
      <c r="L15" s="13">
        <v>2928</v>
      </c>
      <c r="M15" s="13">
        <v>5151</v>
      </c>
      <c r="N15" s="11">
        <v>0</v>
      </c>
      <c r="O15" s="13">
        <v>7697</v>
      </c>
      <c r="P15" s="11">
        <f t="shared" si="2"/>
        <v>61010</v>
      </c>
      <c r="Q15"/>
      <c r="R15"/>
      <c r="S15"/>
    </row>
    <row r="16" spans="1:16" ht="17.25" customHeight="1">
      <c r="A16" s="15" t="s">
        <v>31</v>
      </c>
      <c r="B16" s="13">
        <f>B17+B18+B19</f>
        <v>10002</v>
      </c>
      <c r="C16" s="13">
        <f aca="true" t="shared" si="5" ref="C16:O16">C17+C18+C19</f>
        <v>13669</v>
      </c>
      <c r="D16" s="13">
        <f t="shared" si="5"/>
        <v>12673</v>
      </c>
      <c r="E16" s="13">
        <f>E17+E18+E19</f>
        <v>2151</v>
      </c>
      <c r="F16" s="13">
        <f>F17+F18+F19</f>
        <v>5581</v>
      </c>
      <c r="G16" s="13">
        <f t="shared" si="5"/>
        <v>8451</v>
      </c>
      <c r="H16" s="13">
        <f t="shared" si="5"/>
        <v>6880</v>
      </c>
      <c r="I16" s="13">
        <f t="shared" si="5"/>
        <v>6528</v>
      </c>
      <c r="J16" s="13">
        <f t="shared" si="5"/>
        <v>3372</v>
      </c>
      <c r="K16" s="13">
        <f t="shared" si="5"/>
        <v>3441</v>
      </c>
      <c r="L16" s="13">
        <f t="shared" si="5"/>
        <v>7592</v>
      </c>
      <c r="M16" s="13">
        <f t="shared" si="5"/>
        <v>9645</v>
      </c>
      <c r="N16" s="11">
        <v>0</v>
      </c>
      <c r="O16" s="13">
        <f t="shared" si="5"/>
        <v>8988</v>
      </c>
      <c r="P16" s="11">
        <f t="shared" si="2"/>
        <v>98973</v>
      </c>
    </row>
    <row r="17" spans="1:19" ht="17.25" customHeight="1">
      <c r="A17" s="14" t="s">
        <v>32</v>
      </c>
      <c r="B17" s="13">
        <v>9988</v>
      </c>
      <c r="C17" s="13">
        <v>13644</v>
      </c>
      <c r="D17" s="13">
        <v>12656</v>
      </c>
      <c r="E17" s="13">
        <v>2146</v>
      </c>
      <c r="F17" s="13">
        <v>5576</v>
      </c>
      <c r="G17" s="13">
        <v>8438</v>
      </c>
      <c r="H17" s="13">
        <v>6878</v>
      </c>
      <c r="I17" s="13">
        <v>6518</v>
      </c>
      <c r="J17" s="13">
        <v>3369</v>
      </c>
      <c r="K17" s="13">
        <v>3434</v>
      </c>
      <c r="L17" s="13">
        <v>7580</v>
      </c>
      <c r="M17" s="13">
        <v>9628</v>
      </c>
      <c r="N17" s="11">
        <v>0</v>
      </c>
      <c r="O17" s="13">
        <v>8977</v>
      </c>
      <c r="P17" s="11">
        <f t="shared" si="2"/>
        <v>98832</v>
      </c>
      <c r="Q17"/>
      <c r="R17"/>
      <c r="S17"/>
    </row>
    <row r="18" spans="1:19" ht="17.25" customHeight="1">
      <c r="A18" s="14" t="s">
        <v>33</v>
      </c>
      <c r="B18" s="13">
        <v>6</v>
      </c>
      <c r="C18" s="13">
        <v>10</v>
      </c>
      <c r="D18" s="13">
        <v>5</v>
      </c>
      <c r="E18" s="13">
        <v>5</v>
      </c>
      <c r="F18" s="13">
        <v>3</v>
      </c>
      <c r="G18" s="13">
        <v>3</v>
      </c>
      <c r="H18" s="13">
        <v>0</v>
      </c>
      <c r="I18" s="13">
        <v>4</v>
      </c>
      <c r="J18" s="13">
        <v>2</v>
      </c>
      <c r="K18" s="13">
        <v>4</v>
      </c>
      <c r="L18" s="13">
        <v>3</v>
      </c>
      <c r="M18" s="13">
        <v>14</v>
      </c>
      <c r="N18" s="11">
        <v>0</v>
      </c>
      <c r="O18" s="13">
        <v>7</v>
      </c>
      <c r="P18" s="11">
        <f t="shared" si="2"/>
        <v>66</v>
      </c>
      <c r="Q18"/>
      <c r="R18"/>
      <c r="S18"/>
    </row>
    <row r="19" spans="1:19" ht="17.25" customHeight="1">
      <c r="A19" s="14" t="s">
        <v>34</v>
      </c>
      <c r="B19" s="13">
        <v>8</v>
      </c>
      <c r="C19" s="13">
        <v>15</v>
      </c>
      <c r="D19" s="13">
        <v>12</v>
      </c>
      <c r="E19" s="13">
        <v>0</v>
      </c>
      <c r="F19" s="13">
        <v>2</v>
      </c>
      <c r="G19" s="13">
        <v>10</v>
      </c>
      <c r="H19" s="13">
        <v>2</v>
      </c>
      <c r="I19" s="13">
        <v>6</v>
      </c>
      <c r="J19" s="13">
        <v>1</v>
      </c>
      <c r="K19" s="13">
        <v>3</v>
      </c>
      <c r="L19" s="13">
        <v>9</v>
      </c>
      <c r="M19" s="13">
        <v>3</v>
      </c>
      <c r="N19" s="11">
        <v>0</v>
      </c>
      <c r="O19" s="13">
        <v>4</v>
      </c>
      <c r="P19" s="11">
        <f t="shared" si="2"/>
        <v>75</v>
      </c>
      <c r="Q19"/>
      <c r="R19"/>
      <c r="S19"/>
    </row>
    <row r="20" spans="1:19" ht="17.25" customHeight="1">
      <c r="A20" s="16" t="s">
        <v>19</v>
      </c>
      <c r="B20" s="11">
        <f>+B21+B22+B23</f>
        <v>122188</v>
      </c>
      <c r="C20" s="11">
        <f aca="true" t="shared" si="6" ref="C20:O20">+C21+C22+C23</f>
        <v>138069</v>
      </c>
      <c r="D20" s="11">
        <f t="shared" si="6"/>
        <v>153054</v>
      </c>
      <c r="E20" s="11">
        <f>+E21+E22+E23</f>
        <v>23008</v>
      </c>
      <c r="F20" s="11">
        <f>+F21+F22+F23</f>
        <v>59462</v>
      </c>
      <c r="G20" s="11">
        <f t="shared" si="6"/>
        <v>88892</v>
      </c>
      <c r="H20" s="11">
        <f t="shared" si="6"/>
        <v>69718</v>
      </c>
      <c r="I20" s="11">
        <f t="shared" si="6"/>
        <v>84043</v>
      </c>
      <c r="J20" s="11">
        <f t="shared" si="6"/>
        <v>35191</v>
      </c>
      <c r="K20" s="11">
        <f t="shared" si="6"/>
        <v>38662</v>
      </c>
      <c r="L20" s="11">
        <f t="shared" si="6"/>
        <v>91300</v>
      </c>
      <c r="M20" s="11">
        <f t="shared" si="6"/>
        <v>117606</v>
      </c>
      <c r="N20" s="11">
        <v>0</v>
      </c>
      <c r="O20" s="11">
        <f t="shared" si="6"/>
        <v>91258</v>
      </c>
      <c r="P20" s="11">
        <f t="shared" si="2"/>
        <v>1112451</v>
      </c>
      <c r="Q20"/>
      <c r="R20"/>
      <c r="S20"/>
    </row>
    <row r="21" spans="1:19" s="60" customFormat="1" ht="17.25" customHeight="1">
      <c r="A21" s="54" t="s">
        <v>20</v>
      </c>
      <c r="B21" s="64">
        <v>64253</v>
      </c>
      <c r="C21" s="64">
        <v>78684</v>
      </c>
      <c r="D21" s="64">
        <v>90434</v>
      </c>
      <c r="E21" s="64">
        <v>14531</v>
      </c>
      <c r="F21" s="64">
        <v>34015</v>
      </c>
      <c r="G21" s="64">
        <v>51536</v>
      </c>
      <c r="H21" s="64">
        <v>37952</v>
      </c>
      <c r="I21" s="64">
        <v>48450</v>
      </c>
      <c r="J21" s="64">
        <v>18229</v>
      </c>
      <c r="K21" s="64">
        <v>20702</v>
      </c>
      <c r="L21" s="64">
        <v>47904</v>
      </c>
      <c r="M21" s="64">
        <v>59601</v>
      </c>
      <c r="N21" s="11">
        <v>0</v>
      </c>
      <c r="O21" s="64">
        <v>50047</v>
      </c>
      <c r="P21" s="65">
        <f t="shared" si="2"/>
        <v>616338</v>
      </c>
      <c r="Q21" s="66"/>
      <c r="R21"/>
      <c r="S21"/>
    </row>
    <row r="22" spans="1:19" s="60" customFormat="1" ht="17.25" customHeight="1">
      <c r="A22" s="54" t="s">
        <v>21</v>
      </c>
      <c r="B22" s="64">
        <v>54259</v>
      </c>
      <c r="C22" s="64">
        <v>55032</v>
      </c>
      <c r="D22" s="64">
        <v>58730</v>
      </c>
      <c r="E22" s="64">
        <v>7781</v>
      </c>
      <c r="F22" s="64">
        <v>24079</v>
      </c>
      <c r="G22" s="64">
        <v>34885</v>
      </c>
      <c r="H22" s="64">
        <v>29779</v>
      </c>
      <c r="I22" s="64">
        <v>33535</v>
      </c>
      <c r="J22" s="64">
        <v>16140</v>
      </c>
      <c r="K22" s="64">
        <v>16942</v>
      </c>
      <c r="L22" s="64">
        <v>41291</v>
      </c>
      <c r="M22" s="64">
        <v>54810</v>
      </c>
      <c r="N22" s="11">
        <v>0</v>
      </c>
      <c r="O22" s="64">
        <v>38267</v>
      </c>
      <c r="P22" s="65">
        <f t="shared" si="2"/>
        <v>465530</v>
      </c>
      <c r="Q22" s="66"/>
      <c r="R22"/>
      <c r="S22"/>
    </row>
    <row r="23" spans="1:19" ht="17.25" customHeight="1">
      <c r="A23" s="12" t="s">
        <v>22</v>
      </c>
      <c r="B23" s="13">
        <v>3676</v>
      </c>
      <c r="C23" s="13">
        <v>4353</v>
      </c>
      <c r="D23" s="13">
        <v>3890</v>
      </c>
      <c r="E23" s="13">
        <v>696</v>
      </c>
      <c r="F23" s="13">
        <v>1368</v>
      </c>
      <c r="G23" s="13">
        <v>2471</v>
      </c>
      <c r="H23" s="13">
        <v>1987</v>
      </c>
      <c r="I23" s="13">
        <v>2058</v>
      </c>
      <c r="J23" s="13">
        <v>822</v>
      </c>
      <c r="K23" s="13">
        <v>1018</v>
      </c>
      <c r="L23" s="13">
        <v>2105</v>
      </c>
      <c r="M23" s="13">
        <v>3195</v>
      </c>
      <c r="N23" s="11">
        <v>0</v>
      </c>
      <c r="O23" s="13">
        <v>2944</v>
      </c>
      <c r="P23" s="11">
        <f t="shared" si="2"/>
        <v>30583</v>
      </c>
      <c r="Q23"/>
      <c r="R23"/>
      <c r="S23"/>
    </row>
    <row r="24" spans="1:19" ht="17.25" customHeight="1">
      <c r="A24" s="16" t="s">
        <v>23</v>
      </c>
      <c r="B24" s="13">
        <f>+B25+B26</f>
        <v>91528</v>
      </c>
      <c r="C24" s="13">
        <f aca="true" t="shared" si="7" ref="C24:O24">+C25+C26</f>
        <v>124861</v>
      </c>
      <c r="D24" s="13">
        <f t="shared" si="7"/>
        <v>138060</v>
      </c>
      <c r="E24" s="13">
        <f>+E25+E26</f>
        <v>21478</v>
      </c>
      <c r="F24" s="13">
        <f>+F25+F26</f>
        <v>59010</v>
      </c>
      <c r="G24" s="13">
        <f t="shared" si="7"/>
        <v>81025</v>
      </c>
      <c r="H24" s="13">
        <f t="shared" si="7"/>
        <v>52150</v>
      </c>
      <c r="I24" s="13">
        <f t="shared" si="7"/>
        <v>42534</v>
      </c>
      <c r="J24" s="13">
        <f t="shared" si="7"/>
        <v>13695</v>
      </c>
      <c r="K24" s="13">
        <f t="shared" si="7"/>
        <v>18544</v>
      </c>
      <c r="L24" s="13">
        <f t="shared" si="7"/>
        <v>39487</v>
      </c>
      <c r="M24" s="13">
        <f t="shared" si="7"/>
        <v>53713</v>
      </c>
      <c r="N24" s="11">
        <v>0</v>
      </c>
      <c r="O24" s="13">
        <f t="shared" si="7"/>
        <v>62524</v>
      </c>
      <c r="P24" s="11">
        <f t="shared" si="2"/>
        <v>798609</v>
      </c>
      <c r="Q24" s="44"/>
      <c r="R24"/>
      <c r="S24"/>
    </row>
    <row r="25" spans="1:19" ht="17.25" customHeight="1">
      <c r="A25" s="12" t="s">
        <v>36</v>
      </c>
      <c r="B25" s="13">
        <v>64008</v>
      </c>
      <c r="C25" s="13">
        <v>91429</v>
      </c>
      <c r="D25" s="13">
        <v>100437</v>
      </c>
      <c r="E25" s="13">
        <v>17082</v>
      </c>
      <c r="F25" s="13">
        <v>40965</v>
      </c>
      <c r="G25" s="13">
        <v>60287</v>
      </c>
      <c r="H25" s="13">
        <v>36202</v>
      </c>
      <c r="I25" s="13">
        <v>29442</v>
      </c>
      <c r="J25" s="13">
        <v>9976</v>
      </c>
      <c r="K25" s="13">
        <v>13742</v>
      </c>
      <c r="L25" s="13">
        <v>27103</v>
      </c>
      <c r="M25" s="13">
        <v>39148</v>
      </c>
      <c r="N25" s="11">
        <v>0</v>
      </c>
      <c r="O25" s="13">
        <v>46219</v>
      </c>
      <c r="P25" s="11">
        <f t="shared" si="2"/>
        <v>576040</v>
      </c>
      <c r="Q25" s="43"/>
      <c r="R25"/>
      <c r="S25"/>
    </row>
    <row r="26" spans="1:19" ht="17.25" customHeight="1">
      <c r="A26" s="12" t="s">
        <v>37</v>
      </c>
      <c r="B26" s="13">
        <v>27520</v>
      </c>
      <c r="C26" s="13">
        <v>33432</v>
      </c>
      <c r="D26" s="13">
        <v>37623</v>
      </c>
      <c r="E26" s="13">
        <v>4396</v>
      </c>
      <c r="F26" s="13">
        <v>18045</v>
      </c>
      <c r="G26" s="13">
        <v>20738</v>
      </c>
      <c r="H26" s="13">
        <v>15948</v>
      </c>
      <c r="I26" s="13">
        <v>13092</v>
      </c>
      <c r="J26" s="13">
        <v>3719</v>
      </c>
      <c r="K26" s="13">
        <v>4802</v>
      </c>
      <c r="L26" s="13">
        <v>12384</v>
      </c>
      <c r="M26" s="13">
        <v>14565</v>
      </c>
      <c r="N26" s="11">
        <v>0</v>
      </c>
      <c r="O26" s="13">
        <v>16305</v>
      </c>
      <c r="P26" s="11">
        <f t="shared" si="2"/>
        <v>222569</v>
      </c>
      <c r="Q26" s="43"/>
      <c r="R26"/>
      <c r="S26"/>
    </row>
    <row r="27" spans="1:19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0</v>
      </c>
      <c r="O27" s="11">
        <v>1728</v>
      </c>
      <c r="P27" s="11">
        <f t="shared" si="2"/>
        <v>1728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1"/>
      <c r="P28" s="11"/>
    </row>
    <row r="29" spans="1:19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43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v>0</v>
      </c>
      <c r="P29" s="11">
        <f>SUM(B29:O29)</f>
        <v>43</v>
      </c>
      <c r="Q29"/>
      <c r="R29"/>
      <c r="S29"/>
    </row>
    <row r="30" spans="1:16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/>
      <c r="O30" s="31">
        <v>0</v>
      </c>
      <c r="P30" s="19">
        <v>0</v>
      </c>
    </row>
    <row r="31" spans="1:19" ht="17.25" customHeight="1">
      <c r="A31" s="2" t="s">
        <v>39</v>
      </c>
      <c r="B31" s="32">
        <f>SUM(B32:B35)</f>
        <v>3.1444</v>
      </c>
      <c r="C31" s="32">
        <f aca="true" t="shared" si="8" ref="C31:O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11">
        <v>0</v>
      </c>
      <c r="O31" s="32">
        <f t="shared" si="8"/>
        <v>3.2452</v>
      </c>
      <c r="P31" s="19">
        <v>3.2452</v>
      </c>
      <c r="Q31"/>
      <c r="R31"/>
      <c r="S31"/>
    </row>
    <row r="32" spans="1:19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11">
        <v>0</v>
      </c>
      <c r="O32" s="32">
        <v>3.2452</v>
      </c>
      <c r="P32" s="19">
        <v>3.2452</v>
      </c>
      <c r="Q32"/>
      <c r="R32"/>
      <c r="S32"/>
    </row>
    <row r="33" spans="1:19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19">
        <v>0</v>
      </c>
      <c r="Q33"/>
      <c r="R33"/>
      <c r="S33"/>
    </row>
    <row r="34" spans="1:19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51">
        <v>0</v>
      </c>
      <c r="Q34"/>
      <c r="R34"/>
      <c r="S34"/>
    </row>
    <row r="35" spans="1:19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19">
        <v>0</v>
      </c>
      <c r="Q35"/>
      <c r="R35"/>
      <c r="S35"/>
    </row>
    <row r="36" spans="1:16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/>
      <c r="O36" s="19">
        <v>0</v>
      </c>
      <c r="P36" s="19"/>
    </row>
    <row r="37" spans="1:19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23">
        <v>29405.71</v>
      </c>
      <c r="P37" s="23">
        <f>SUM(B37:O37)</f>
        <v>29405.71</v>
      </c>
      <c r="Q37"/>
      <c r="R37"/>
      <c r="S37"/>
    </row>
    <row r="38" spans="1:19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23">
        <v>58355.79</v>
      </c>
      <c r="P38" s="23">
        <f>SUM(B38:O38)</f>
        <v>58355.79</v>
      </c>
      <c r="Q38"/>
      <c r="R38"/>
      <c r="S38"/>
    </row>
    <row r="39" spans="1:19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3">
        <v>18</v>
      </c>
      <c r="P39" s="13">
        <f>SUM(B39:O39)</f>
        <v>18</v>
      </c>
      <c r="Q39"/>
      <c r="R39"/>
      <c r="S39"/>
    </row>
    <row r="40" spans="1:16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/>
      <c r="O40" s="19">
        <v>0</v>
      </c>
      <c r="P40" s="20"/>
    </row>
    <row r="41" spans="1:16" ht="17.25" customHeight="1">
      <c r="A41" s="2" t="s">
        <v>47</v>
      </c>
      <c r="B41" s="23">
        <f>+B45+B42</f>
        <v>27016.53</v>
      </c>
      <c r="C41" s="23">
        <f aca="true" t="shared" si="9" ref="C41:O41">+C45+C42</f>
        <v>37876.61</v>
      </c>
      <c r="D41" s="23">
        <f t="shared" si="9"/>
        <v>36904.52</v>
      </c>
      <c r="E41" s="11">
        <f t="shared" si="9"/>
        <v>0</v>
      </c>
      <c r="F41" s="23">
        <f t="shared" si="9"/>
        <v>2217.04</v>
      </c>
      <c r="G41" s="23">
        <f t="shared" si="9"/>
        <v>22619.300000000003</v>
      </c>
      <c r="H41" s="23">
        <f t="shared" si="9"/>
        <v>17956.53</v>
      </c>
      <c r="I41" s="23">
        <f t="shared" si="9"/>
        <v>15342.08</v>
      </c>
      <c r="J41" s="23">
        <f t="shared" si="9"/>
        <v>7971.01</v>
      </c>
      <c r="K41" s="23">
        <f t="shared" si="9"/>
        <v>7615.07</v>
      </c>
      <c r="L41" s="23">
        <f t="shared" si="9"/>
        <v>12525.22</v>
      </c>
      <c r="M41" s="23">
        <f t="shared" si="9"/>
        <v>17770.06</v>
      </c>
      <c r="N41" s="31">
        <v>0</v>
      </c>
      <c r="O41" s="23">
        <f t="shared" si="9"/>
        <v>25826.99</v>
      </c>
      <c r="P41" s="23">
        <f>SUM(B41:O41)</f>
        <v>231640.96</v>
      </c>
    </row>
    <row r="42" spans="1:16" ht="17.25" customHeight="1">
      <c r="A42" s="16" t="s">
        <v>48</v>
      </c>
      <c r="B42" s="23">
        <f>+B56</f>
        <v>22924.85</v>
      </c>
      <c r="C42" s="23">
        <f>+C56</f>
        <v>32102.89</v>
      </c>
      <c r="D42" s="23">
        <f>+D56</f>
        <v>30518.76</v>
      </c>
      <c r="E42" s="11">
        <v>0</v>
      </c>
      <c r="F42" s="61">
        <v>0</v>
      </c>
      <c r="G42" s="23">
        <f aca="true" t="shared" si="10" ref="G42:O42">+G56</f>
        <v>19173.9</v>
      </c>
      <c r="H42" s="23">
        <f t="shared" si="10"/>
        <v>16051.93</v>
      </c>
      <c r="I42" s="23">
        <f t="shared" si="10"/>
        <v>11965.16</v>
      </c>
      <c r="J42" s="23">
        <f t="shared" si="10"/>
        <v>6627.09</v>
      </c>
      <c r="K42" s="23">
        <f t="shared" si="10"/>
        <v>6390.99</v>
      </c>
      <c r="L42" s="23">
        <f t="shared" si="10"/>
        <v>10269.66</v>
      </c>
      <c r="M42" s="23">
        <f t="shared" si="10"/>
        <v>15163.54</v>
      </c>
      <c r="N42" s="31">
        <v>0</v>
      </c>
      <c r="O42" s="23">
        <f t="shared" si="10"/>
        <v>22111.95</v>
      </c>
      <c r="P42" s="23">
        <f>SUM(B42:O42)</f>
        <v>193300.72</v>
      </c>
    </row>
    <row r="43" spans="1:16" ht="17.25" customHeight="1">
      <c r="A43" s="12" t="s">
        <v>49</v>
      </c>
      <c r="B43" s="61">
        <v>902</v>
      </c>
      <c r="C43" s="61">
        <v>1233</v>
      </c>
      <c r="D43" s="61">
        <v>1246</v>
      </c>
      <c r="E43" s="11">
        <v>0</v>
      </c>
      <c r="F43" s="61">
        <v>0</v>
      </c>
      <c r="G43" s="61">
        <v>714</v>
      </c>
      <c r="H43" s="61">
        <v>600</v>
      </c>
      <c r="I43" s="61">
        <v>459</v>
      </c>
      <c r="J43" s="61">
        <v>240</v>
      </c>
      <c r="K43" s="61">
        <v>242</v>
      </c>
      <c r="L43" s="61">
        <v>440</v>
      </c>
      <c r="M43" s="61">
        <v>579</v>
      </c>
      <c r="N43" s="31">
        <v>0</v>
      </c>
      <c r="O43" s="61">
        <v>826</v>
      </c>
      <c r="P43" s="13">
        <f>SUM(B43:O43)</f>
        <v>7481</v>
      </c>
    </row>
    <row r="44" spans="1:16" ht="17.25" customHeight="1">
      <c r="A44" s="12" t="s">
        <v>50</v>
      </c>
      <c r="B44" s="23">
        <f>ROUND(B42/B43,2)</f>
        <v>25.42</v>
      </c>
      <c r="C44" s="23">
        <f>ROUND(C42/C43,2)</f>
        <v>26.04</v>
      </c>
      <c r="D44" s="23">
        <f>ROUND(D42/D43,2)</f>
        <v>24.49</v>
      </c>
      <c r="E44" s="11">
        <v>0</v>
      </c>
      <c r="F44" s="61">
        <v>0</v>
      </c>
      <c r="G44" s="23">
        <f aca="true" t="shared" si="11" ref="G44:P44">ROUND(G42/G43,2)</f>
        <v>26.85</v>
      </c>
      <c r="H44" s="23">
        <f t="shared" si="11"/>
        <v>26.75</v>
      </c>
      <c r="I44" s="23">
        <f t="shared" si="11"/>
        <v>26.07</v>
      </c>
      <c r="J44" s="23">
        <f t="shared" si="11"/>
        <v>27.61</v>
      </c>
      <c r="K44" s="23">
        <f t="shared" si="11"/>
        <v>26.41</v>
      </c>
      <c r="L44" s="23">
        <f t="shared" si="11"/>
        <v>23.34</v>
      </c>
      <c r="M44" s="23">
        <f t="shared" si="11"/>
        <v>26.19</v>
      </c>
      <c r="N44" s="31">
        <v>0</v>
      </c>
      <c r="O44" s="23">
        <f t="shared" si="11"/>
        <v>26.77</v>
      </c>
      <c r="P44" s="23">
        <f t="shared" si="11"/>
        <v>25.84</v>
      </c>
    </row>
    <row r="45" spans="1:16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2" ref="D45:O45">ROUND(D46*D47,2)</f>
        <v>6385.76</v>
      </c>
      <c r="E45" s="11">
        <f t="shared" si="12"/>
        <v>0</v>
      </c>
      <c r="F45" s="53">
        <f t="shared" si="12"/>
        <v>2217.04</v>
      </c>
      <c r="G45" s="53">
        <f t="shared" si="12"/>
        <v>3445.4</v>
      </c>
      <c r="H45" s="53">
        <f t="shared" si="12"/>
        <v>1904.6</v>
      </c>
      <c r="I45" s="53">
        <f t="shared" si="12"/>
        <v>3376.92</v>
      </c>
      <c r="J45" s="53">
        <f t="shared" si="12"/>
        <v>1343.92</v>
      </c>
      <c r="K45" s="53">
        <f t="shared" si="12"/>
        <v>1224.08</v>
      </c>
      <c r="L45" s="53">
        <f t="shared" si="12"/>
        <v>2255.56</v>
      </c>
      <c r="M45" s="53">
        <f t="shared" si="12"/>
        <v>2606.52</v>
      </c>
      <c r="N45" s="31">
        <v>0</v>
      </c>
      <c r="O45" s="53">
        <f t="shared" si="12"/>
        <v>3715.04</v>
      </c>
      <c r="P45" s="23">
        <f>SUM(B45:O45)</f>
        <v>38340.240000000005</v>
      </c>
    </row>
    <row r="46" spans="1:19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31">
        <v>0</v>
      </c>
      <c r="O46" s="55">
        <v>868</v>
      </c>
      <c r="P46" s="55">
        <f>SUM(B46:O46)</f>
        <v>8958</v>
      </c>
      <c r="Q46"/>
      <c r="R46"/>
      <c r="S46"/>
    </row>
    <row r="47" spans="1:19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31">
        <v>0</v>
      </c>
      <c r="O47" s="53">
        <v>4.28</v>
      </c>
      <c r="P47" s="53">
        <v>4.28</v>
      </c>
      <c r="Q47" s="48"/>
      <c r="R47"/>
      <c r="S47"/>
    </row>
    <row r="48" spans="1:16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/>
      <c r="O48" s="19">
        <v>0</v>
      </c>
      <c r="P48" s="20"/>
    </row>
    <row r="49" spans="1:19" ht="17.25" customHeight="1">
      <c r="A49" s="21" t="s">
        <v>54</v>
      </c>
      <c r="B49" s="22">
        <f>+B50+B62</f>
        <v>1360210.47</v>
      </c>
      <c r="C49" s="22">
        <f aca="true" t="shared" si="13" ref="C49:O49">+C50+C62</f>
        <v>1933220.26</v>
      </c>
      <c r="D49" s="22">
        <f t="shared" si="13"/>
        <v>2183768.079999999</v>
      </c>
      <c r="E49" s="22">
        <f t="shared" si="13"/>
        <v>425151.78</v>
      </c>
      <c r="F49" s="22">
        <f t="shared" si="13"/>
        <v>761052.58</v>
      </c>
      <c r="G49" s="22">
        <f t="shared" si="13"/>
        <v>1207899.0499999998</v>
      </c>
      <c r="H49" s="22">
        <f t="shared" si="13"/>
        <v>959210.76</v>
      </c>
      <c r="I49" s="22">
        <f>+I50+I62</f>
        <v>809594.42</v>
      </c>
      <c r="J49" s="22">
        <f t="shared" si="13"/>
        <v>306504.25</v>
      </c>
      <c r="K49" s="22">
        <f>+K50+K62</f>
        <v>334872.4</v>
      </c>
      <c r="L49" s="22">
        <f>+L50+L62</f>
        <v>714085.8900000001</v>
      </c>
      <c r="M49" s="22">
        <f>+M50+M62</f>
        <v>1001916.11</v>
      </c>
      <c r="N49" s="86">
        <v>0</v>
      </c>
      <c r="O49" s="22">
        <f t="shared" si="13"/>
        <v>1159386.76</v>
      </c>
      <c r="P49" s="22">
        <f>SUM(B49:O49)</f>
        <v>13156872.809999999</v>
      </c>
      <c r="Q49"/>
      <c r="R49"/>
      <c r="S49"/>
    </row>
    <row r="50" spans="1:19" ht="17.25" customHeight="1">
      <c r="A50" s="16" t="s">
        <v>55</v>
      </c>
      <c r="B50" s="23">
        <f>SUM(B51:B61)</f>
        <v>1343510.78</v>
      </c>
      <c r="C50" s="23">
        <f aca="true" t="shared" si="14" ref="C50:O50">SUM(C51:C61)</f>
        <v>1910068.69</v>
      </c>
      <c r="D50" s="23">
        <f t="shared" si="14"/>
        <v>2175659.5699999994</v>
      </c>
      <c r="E50" s="23">
        <f t="shared" si="14"/>
        <v>425151.78</v>
      </c>
      <c r="F50" s="23">
        <f t="shared" si="14"/>
        <v>749497.75</v>
      </c>
      <c r="G50" s="23">
        <f t="shared" si="14"/>
        <v>1184817.9799999997</v>
      </c>
      <c r="H50" s="23">
        <f t="shared" si="14"/>
        <v>959210.76</v>
      </c>
      <c r="I50" s="23">
        <f>SUM(I51:I61)</f>
        <v>800856.41</v>
      </c>
      <c r="J50" s="23">
        <f t="shared" si="14"/>
        <v>305005.18</v>
      </c>
      <c r="K50" s="23">
        <f>SUM(K51:K61)</f>
        <v>327033.22000000003</v>
      </c>
      <c r="L50" s="23">
        <f>SUM(L51:L61)</f>
        <v>712621.4800000001</v>
      </c>
      <c r="M50" s="23">
        <f>SUM(M51:M61)</f>
        <v>993395.25</v>
      </c>
      <c r="N50" s="31">
        <v>0</v>
      </c>
      <c r="O50" s="23">
        <f t="shared" si="14"/>
        <v>1149916.54</v>
      </c>
      <c r="P50" s="23">
        <f>SUM(B50:O50)</f>
        <v>13036745.39</v>
      </c>
      <c r="Q50"/>
      <c r="R50"/>
      <c r="S50"/>
    </row>
    <row r="51" spans="1:19" ht="17.25" customHeight="1">
      <c r="A51" s="34" t="s">
        <v>56</v>
      </c>
      <c r="B51" s="23">
        <f aca="true" t="shared" si="15" ref="B51:O51">ROUND(B32*B7,2)</f>
        <v>1316494.25</v>
      </c>
      <c r="C51" s="23">
        <f t="shared" si="15"/>
        <v>1872192.08</v>
      </c>
      <c r="D51" s="23">
        <f t="shared" si="15"/>
        <v>2138755.05</v>
      </c>
      <c r="E51" s="23">
        <f t="shared" si="15"/>
        <v>425151.78</v>
      </c>
      <c r="F51" s="23">
        <f t="shared" si="15"/>
        <v>747280.71</v>
      </c>
      <c r="G51" s="23">
        <f t="shared" si="15"/>
        <v>1162198.68</v>
      </c>
      <c r="H51" s="23">
        <f t="shared" si="15"/>
        <v>934394.13</v>
      </c>
      <c r="I51" s="23">
        <f t="shared" si="15"/>
        <v>785514.33</v>
      </c>
      <c r="J51" s="23">
        <f t="shared" si="15"/>
        <v>297034.17</v>
      </c>
      <c r="K51" s="23">
        <f t="shared" si="15"/>
        <v>319418.15</v>
      </c>
      <c r="L51" s="23">
        <f t="shared" si="15"/>
        <v>700096.26</v>
      </c>
      <c r="M51" s="23">
        <f t="shared" si="15"/>
        <v>975625.19</v>
      </c>
      <c r="N51" s="31">
        <v>0</v>
      </c>
      <c r="O51" s="23">
        <f t="shared" si="15"/>
        <v>1094683.84</v>
      </c>
      <c r="P51" s="23">
        <f>SUM(B51:O51)</f>
        <v>12768838.62</v>
      </c>
      <c r="Q51"/>
      <c r="R51"/>
      <c r="S51"/>
    </row>
    <row r="52" spans="1:19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1">
        <v>0</v>
      </c>
      <c r="O52" s="19">
        <v>0</v>
      </c>
      <c r="P52" s="19">
        <v>0</v>
      </c>
      <c r="Q52"/>
      <c r="R52"/>
      <c r="S52"/>
    </row>
    <row r="53" spans="1:19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31">
        <v>0</v>
      </c>
      <c r="O53" s="19">
        <v>0</v>
      </c>
      <c r="P53" s="19">
        <v>0</v>
      </c>
      <c r="Q53"/>
      <c r="R53"/>
      <c r="S53"/>
    </row>
    <row r="54" spans="1:19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31">
        <v>0</v>
      </c>
      <c r="O54" s="19">
        <v>0</v>
      </c>
      <c r="P54" s="19">
        <v>0</v>
      </c>
      <c r="Q54"/>
      <c r="R54"/>
      <c r="S54"/>
    </row>
    <row r="55" spans="1:19" ht="17.25" customHeight="1">
      <c r="A55" s="12" t="s">
        <v>139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31">
        <v>0</v>
      </c>
      <c r="O55" s="23">
        <f>+O37</f>
        <v>29405.71</v>
      </c>
      <c r="P55" s="23">
        <f>SUM(B55:O55)</f>
        <v>29405.71</v>
      </c>
      <c r="Q55"/>
      <c r="R55"/>
      <c r="S55"/>
    </row>
    <row r="56" spans="1:19" ht="17.25" customHeight="1">
      <c r="A56" s="12" t="s">
        <v>60</v>
      </c>
      <c r="B56" s="53">
        <v>22924.85</v>
      </c>
      <c r="C56" s="53">
        <v>32102.89</v>
      </c>
      <c r="D56" s="53">
        <v>30518.76</v>
      </c>
      <c r="E56" s="19">
        <v>0</v>
      </c>
      <c r="F56" s="19">
        <v>0</v>
      </c>
      <c r="G56" s="53">
        <v>19173.9</v>
      </c>
      <c r="H56" s="53">
        <v>16051.93</v>
      </c>
      <c r="I56" s="53">
        <v>11965.16</v>
      </c>
      <c r="J56" s="53">
        <v>6627.09</v>
      </c>
      <c r="K56" s="53">
        <v>6390.99</v>
      </c>
      <c r="L56" s="53">
        <v>10269.66</v>
      </c>
      <c r="M56" s="53">
        <v>15163.54</v>
      </c>
      <c r="N56" s="31">
        <v>0</v>
      </c>
      <c r="O56" s="53">
        <v>22111.95</v>
      </c>
      <c r="P56" s="53">
        <f>SUM(B56:O56)</f>
        <v>193300.72</v>
      </c>
      <c r="Q56"/>
      <c r="R56"/>
      <c r="S56"/>
    </row>
    <row r="57" spans="1:19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1">
        <v>0</v>
      </c>
      <c r="O57" s="36">
        <v>3715.04</v>
      </c>
      <c r="P57" s="23">
        <f>SUM(B57:O57)</f>
        <v>38340.240000000005</v>
      </c>
      <c r="Q57"/>
      <c r="R57"/>
      <c r="S57"/>
    </row>
    <row r="58" spans="1:19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1">
        <v>0</v>
      </c>
      <c r="O58" s="19">
        <v>0</v>
      </c>
      <c r="P58" s="19">
        <f>SUM(B58:O58)</f>
        <v>0</v>
      </c>
      <c r="Q58"/>
      <c r="R58"/>
      <c r="S58"/>
    </row>
    <row r="59" spans="1:19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1">
        <v>0</v>
      </c>
      <c r="O59" s="19">
        <v>0</v>
      </c>
      <c r="P59" s="23">
        <f>SUM(B59:O59)</f>
        <v>6860.1</v>
      </c>
      <c r="Q59"/>
      <c r="R59"/>
      <c r="S59"/>
    </row>
    <row r="60" spans="1:19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1">
        <v>0</v>
      </c>
      <c r="O60" s="19">
        <v>0</v>
      </c>
      <c r="P60" s="19">
        <v>0</v>
      </c>
      <c r="Q60"/>
      <c r="R60"/>
      <c r="S60"/>
    </row>
    <row r="61" spans="1:19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31">
        <v>0</v>
      </c>
      <c r="O61" s="19">
        <v>0</v>
      </c>
      <c r="P61" s="19">
        <v>0</v>
      </c>
      <c r="Q61"/>
      <c r="R61"/>
      <c r="S61"/>
    </row>
    <row r="62" spans="1:19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11554.83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1">
        <v>0</v>
      </c>
      <c r="O62" s="36">
        <v>9470.22</v>
      </c>
      <c r="P62" s="36">
        <f>SUM(B62:O62)</f>
        <v>120127.42</v>
      </c>
      <c r="Q62"/>
      <c r="R62"/>
      <c r="S62"/>
    </row>
    <row r="63" spans="1:16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/>
      <c r="O63" s="19">
        <v>0</v>
      </c>
      <c r="P63" s="19">
        <f>SUM(B63:O63)</f>
        <v>0</v>
      </c>
    </row>
    <row r="64" spans="1:16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/>
      <c r="O64" s="49">
        <v>0</v>
      </c>
      <c r="P64" s="49">
        <f>SUM(B64:O64)</f>
        <v>0</v>
      </c>
    </row>
    <row r="65" spans="1:16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/>
      <c r="O65" s="19">
        <v>0</v>
      </c>
      <c r="P65" s="19"/>
    </row>
    <row r="66" spans="1:19" ht="18.75" customHeight="1">
      <c r="A66" s="2" t="s">
        <v>67</v>
      </c>
      <c r="B66" s="35">
        <f aca="true" t="shared" si="16" ref="B66:O66">+B67+B74+B111+B112</f>
        <v>72745.53000000003</v>
      </c>
      <c r="C66" s="35">
        <f t="shared" si="16"/>
        <v>102808.59999999998</v>
      </c>
      <c r="D66" s="35">
        <f t="shared" si="16"/>
        <v>181619.95999999996</v>
      </c>
      <c r="E66" s="35">
        <f t="shared" si="16"/>
        <v>-380962.61</v>
      </c>
      <c r="F66" s="35">
        <f t="shared" si="16"/>
        <v>90090.69999999998</v>
      </c>
      <c r="G66" s="35">
        <f t="shared" si="16"/>
        <v>236703.49999999997</v>
      </c>
      <c r="H66" s="35">
        <f t="shared" si="16"/>
        <v>-31626.01000000001</v>
      </c>
      <c r="I66" s="35">
        <f t="shared" si="16"/>
        <v>-91862.57</v>
      </c>
      <c r="J66" s="35">
        <f t="shared" si="16"/>
        <v>10707.75</v>
      </c>
      <c r="K66" s="35">
        <f t="shared" si="16"/>
        <v>-47767.76000000001</v>
      </c>
      <c r="L66" s="35">
        <f t="shared" si="16"/>
        <v>-159628.24000000002</v>
      </c>
      <c r="M66" s="35">
        <f t="shared" si="16"/>
        <v>-88350.09</v>
      </c>
      <c r="N66" s="35">
        <f t="shared" si="16"/>
        <v>36443.25</v>
      </c>
      <c r="O66" s="35">
        <f t="shared" si="16"/>
        <v>198789.39</v>
      </c>
      <c r="P66" s="35">
        <f aca="true" t="shared" si="17" ref="P66:P74">SUM(B66:O66)</f>
        <v>129711.3999999999</v>
      </c>
      <c r="Q66"/>
      <c r="R66"/>
      <c r="S66"/>
    </row>
    <row r="67" spans="1:19" ht="18.75" customHeight="1">
      <c r="A67" s="16" t="s">
        <v>68</v>
      </c>
      <c r="B67" s="35">
        <f aca="true" t="shared" si="18" ref="B67:O67">B68+B69+B70+B71+B72+B73</f>
        <v>-163398.69</v>
      </c>
      <c r="C67" s="35">
        <f t="shared" si="18"/>
        <v>-170660.04</v>
      </c>
      <c r="D67" s="35">
        <f t="shared" si="18"/>
        <v>-169551.89</v>
      </c>
      <c r="E67" s="35">
        <f t="shared" si="18"/>
        <v>-26178.4</v>
      </c>
      <c r="F67" s="35">
        <f t="shared" si="18"/>
        <v>-59064.8</v>
      </c>
      <c r="G67" s="35">
        <f t="shared" si="18"/>
        <v>-179694.41</v>
      </c>
      <c r="H67" s="35">
        <f t="shared" si="18"/>
        <v>-74020.2</v>
      </c>
      <c r="I67" s="35">
        <f t="shared" si="18"/>
        <v>-107503.63</v>
      </c>
      <c r="J67" s="35">
        <f t="shared" si="18"/>
        <v>-23027.32</v>
      </c>
      <c r="K67" s="35">
        <f t="shared" si="18"/>
        <v>-37052.04</v>
      </c>
      <c r="L67" s="35">
        <f t="shared" si="18"/>
        <v>-49236.95</v>
      </c>
      <c r="M67" s="35">
        <f t="shared" si="18"/>
        <v>-81665.45</v>
      </c>
      <c r="N67" s="19">
        <v>0</v>
      </c>
      <c r="O67" s="35">
        <f t="shared" si="18"/>
        <v>-123702.4</v>
      </c>
      <c r="P67" s="35">
        <f t="shared" si="17"/>
        <v>-1264756.22</v>
      </c>
      <c r="Q67"/>
      <c r="R67"/>
      <c r="S67"/>
    </row>
    <row r="68" spans="1:19" s="60" customFormat="1" ht="18.75" customHeight="1">
      <c r="A68" s="54" t="s">
        <v>138</v>
      </c>
      <c r="B68" s="57">
        <f>-ROUND(B9*$D$3,2)</f>
        <v>-123543.3</v>
      </c>
      <c r="C68" s="57">
        <f aca="true" t="shared" si="19" ref="C68:O68">-ROUND(C9*$D$3,2)</f>
        <v>-165872.5</v>
      </c>
      <c r="D68" s="57">
        <f t="shared" si="19"/>
        <v>-151140.7</v>
      </c>
      <c r="E68" s="57">
        <f t="shared" si="19"/>
        <v>-26178.4</v>
      </c>
      <c r="F68" s="57">
        <f t="shared" si="19"/>
        <v>-59064.8</v>
      </c>
      <c r="G68" s="57">
        <f t="shared" si="19"/>
        <v>-103212.9</v>
      </c>
      <c r="H68" s="57">
        <f>-ROUND((H9+H29)*$D$3,2)</f>
        <v>-74020.2</v>
      </c>
      <c r="I68" s="57">
        <f t="shared" si="19"/>
        <v>-42815.1</v>
      </c>
      <c r="J68" s="57">
        <f t="shared" si="19"/>
        <v>-16163.7</v>
      </c>
      <c r="K68" s="57">
        <f t="shared" si="19"/>
        <v>-27348</v>
      </c>
      <c r="L68" s="57">
        <f t="shared" si="19"/>
        <v>-34980.5</v>
      </c>
      <c r="M68" s="57">
        <f t="shared" si="19"/>
        <v>-59417.4</v>
      </c>
      <c r="N68" s="19">
        <v>0</v>
      </c>
      <c r="O68" s="57">
        <f t="shared" si="19"/>
        <v>-123702.4</v>
      </c>
      <c r="P68" s="57">
        <f t="shared" si="17"/>
        <v>-1007459.9</v>
      </c>
      <c r="Q68" s="68"/>
      <c r="R68"/>
      <c r="S68"/>
    </row>
    <row r="69" spans="1:19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f t="shared" si="17"/>
        <v>0</v>
      </c>
      <c r="Q69"/>
      <c r="R69"/>
      <c r="S69"/>
    </row>
    <row r="70" spans="1:19" ht="18.75" customHeight="1">
      <c r="A70" s="12" t="s">
        <v>70</v>
      </c>
      <c r="B70" s="35">
        <v>-17.2</v>
      </c>
      <c r="C70" s="35">
        <v>-12.9</v>
      </c>
      <c r="D70" s="19">
        <v>-77.4</v>
      </c>
      <c r="E70" s="19">
        <v>0</v>
      </c>
      <c r="F70" s="19">
        <v>0</v>
      </c>
      <c r="G70" s="19">
        <v>-146.2</v>
      </c>
      <c r="H70" s="19">
        <v>0</v>
      </c>
      <c r="I70" s="19">
        <v>-111.8</v>
      </c>
      <c r="J70" s="35">
        <v>-4.45</v>
      </c>
      <c r="K70" s="19">
        <v>-6.29</v>
      </c>
      <c r="L70" s="19">
        <v>-9.24</v>
      </c>
      <c r="M70" s="19">
        <v>-14.42</v>
      </c>
      <c r="N70" s="19">
        <v>0</v>
      </c>
      <c r="O70" s="19">
        <v>0</v>
      </c>
      <c r="P70" s="35">
        <f t="shared" si="17"/>
        <v>-399.90000000000003</v>
      </c>
      <c r="Q70"/>
      <c r="R70"/>
      <c r="S70"/>
    </row>
    <row r="71" spans="1:19" ht="18.75" customHeight="1">
      <c r="A71" s="12" t="s">
        <v>71</v>
      </c>
      <c r="B71" s="35">
        <v>-1775.9</v>
      </c>
      <c r="C71" s="35">
        <v>-752.5</v>
      </c>
      <c r="D71" s="19">
        <v>-903</v>
      </c>
      <c r="E71" s="19">
        <v>0</v>
      </c>
      <c r="F71" s="19">
        <v>0</v>
      </c>
      <c r="G71" s="19">
        <v>-1255.6</v>
      </c>
      <c r="H71" s="19">
        <v>0</v>
      </c>
      <c r="I71" s="19">
        <v>-1053.5</v>
      </c>
      <c r="J71" s="35">
        <v>-92.32</v>
      </c>
      <c r="K71" s="19">
        <v>-130.52</v>
      </c>
      <c r="L71" s="19">
        <v>-191.74</v>
      </c>
      <c r="M71" s="19">
        <v>-299.22</v>
      </c>
      <c r="N71" s="19">
        <v>0</v>
      </c>
      <c r="O71" s="19">
        <v>0</v>
      </c>
      <c r="P71" s="35">
        <f t="shared" si="17"/>
        <v>-6454.3</v>
      </c>
      <c r="Q71"/>
      <c r="R71"/>
      <c r="S71"/>
    </row>
    <row r="72" spans="1:19" ht="18.75" customHeight="1">
      <c r="A72" s="12" t="s">
        <v>72</v>
      </c>
      <c r="B72" s="35">
        <v>-38062.29</v>
      </c>
      <c r="C72" s="35">
        <v>-4022.14</v>
      </c>
      <c r="D72" s="19">
        <v>-17430.79</v>
      </c>
      <c r="E72" s="19">
        <v>0</v>
      </c>
      <c r="F72" s="19">
        <v>0</v>
      </c>
      <c r="G72" s="19">
        <v>-75079.71</v>
      </c>
      <c r="H72" s="19">
        <v>0</v>
      </c>
      <c r="I72" s="19">
        <v>-63523.23</v>
      </c>
      <c r="J72" s="35">
        <v>-6766.85</v>
      </c>
      <c r="K72" s="19">
        <v>-9567.23</v>
      </c>
      <c r="L72" s="19">
        <v>-14055.47</v>
      </c>
      <c r="M72" s="19">
        <v>-21934.41</v>
      </c>
      <c r="N72" s="19">
        <v>0</v>
      </c>
      <c r="O72" s="19">
        <v>0</v>
      </c>
      <c r="P72" s="35">
        <f t="shared" si="17"/>
        <v>-250442.12000000002</v>
      </c>
      <c r="Q72"/>
      <c r="R72"/>
      <c r="S72"/>
    </row>
    <row r="73" spans="1:19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f t="shared" si="17"/>
        <v>0</v>
      </c>
      <c r="Q73"/>
      <c r="R73"/>
      <c r="S73"/>
    </row>
    <row r="74" spans="1:19" s="60" customFormat="1" ht="18.75" customHeight="1">
      <c r="A74" s="16" t="s">
        <v>74</v>
      </c>
      <c r="B74" s="57">
        <f aca="true" t="shared" si="20" ref="B74:O74">SUM(B75:B110)</f>
        <v>-59683.61</v>
      </c>
      <c r="C74" s="57">
        <f t="shared" si="20"/>
        <v>-138445.15</v>
      </c>
      <c r="D74" s="35">
        <f t="shared" si="20"/>
        <v>-172441.31</v>
      </c>
      <c r="E74" s="35">
        <f t="shared" si="20"/>
        <v>-146233.32</v>
      </c>
      <c r="F74" s="35">
        <f t="shared" si="20"/>
        <v>-44879.83</v>
      </c>
      <c r="G74" s="35">
        <f t="shared" si="20"/>
        <v>-64097.75</v>
      </c>
      <c r="H74" s="35">
        <f t="shared" si="20"/>
        <v>-65155.990000000005</v>
      </c>
      <c r="I74" s="35">
        <f t="shared" si="20"/>
        <v>-69740.91</v>
      </c>
      <c r="J74" s="35">
        <f t="shared" si="20"/>
        <v>-17261.96</v>
      </c>
      <c r="K74" s="35">
        <f t="shared" si="20"/>
        <v>-30721.230000000003</v>
      </c>
      <c r="L74" s="35">
        <f t="shared" si="20"/>
        <v>-96020.32</v>
      </c>
      <c r="M74" s="35">
        <f t="shared" si="20"/>
        <v>-33448.58</v>
      </c>
      <c r="N74" s="35">
        <f t="shared" si="20"/>
        <v>0</v>
      </c>
      <c r="O74" s="57">
        <f t="shared" si="20"/>
        <v>-78388.78</v>
      </c>
      <c r="P74" s="57">
        <f t="shared" si="17"/>
        <v>-1016518.7399999999</v>
      </c>
      <c r="Q74"/>
      <c r="R74"/>
      <c r="S74"/>
    </row>
    <row r="75" spans="1:19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57">
        <f>SUM(B76:O76)</f>
        <v>-20.03</v>
      </c>
      <c r="Q76"/>
      <c r="R76"/>
      <c r="S76"/>
    </row>
    <row r="77" spans="1:19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57">
        <f>SUM(B77:O77)</f>
        <v>-4068.5299999999997</v>
      </c>
      <c r="Q77"/>
      <c r="R77"/>
      <c r="S77"/>
    </row>
    <row r="78" spans="1:19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35">
        <f>SUM(B78:O78)</f>
        <v>-60000</v>
      </c>
      <c r="Q78"/>
      <c r="R78"/>
      <c r="S78"/>
    </row>
    <row r="79" spans="1:19" ht="18.75" customHeight="1">
      <c r="A79" s="34" t="s">
        <v>79</v>
      </c>
      <c r="B79" s="35">
        <v>-16038.42</v>
      </c>
      <c r="C79" s="35">
        <v>-23282.63</v>
      </c>
      <c r="D79" s="35">
        <v>-22010</v>
      </c>
      <c r="E79" s="35">
        <v>-5563.68</v>
      </c>
      <c r="F79" s="35">
        <v>-11470</v>
      </c>
      <c r="G79" s="35">
        <v>-15434.74</v>
      </c>
      <c r="H79" s="35">
        <v>-11470</v>
      </c>
      <c r="I79" s="35">
        <v>-9740.53</v>
      </c>
      <c r="J79" s="35">
        <v>-4568.42</v>
      </c>
      <c r="K79" s="35">
        <v>-4568.42</v>
      </c>
      <c r="L79" s="35">
        <v>-9283.68</v>
      </c>
      <c r="M79" s="35">
        <v>-13901.05</v>
      </c>
      <c r="N79" s="19">
        <v>0</v>
      </c>
      <c r="O79" s="35">
        <v>-15826.32</v>
      </c>
      <c r="P79" s="57">
        <f>SUM(B79:O79)</f>
        <v>-163157.89</v>
      </c>
      <c r="Q79"/>
      <c r="R79"/>
      <c r="S79"/>
    </row>
    <row r="80" spans="1:19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81</v>
      </c>
      <c r="B81" s="35">
        <v>-43645.19</v>
      </c>
      <c r="C81" s="35">
        <v>-115142.49</v>
      </c>
      <c r="D81" s="35">
        <v>-149327.98</v>
      </c>
      <c r="E81" s="35">
        <v>-30598.63</v>
      </c>
      <c r="F81" s="35">
        <v>-33409.83</v>
      </c>
      <c r="G81" s="35">
        <v>-48663.01</v>
      </c>
      <c r="H81" s="35">
        <v>-53292.66</v>
      </c>
      <c r="I81" s="35">
        <v>-60000.38</v>
      </c>
      <c r="J81" s="35">
        <v>-12693.54</v>
      </c>
      <c r="K81" s="35">
        <v>-26152.81</v>
      </c>
      <c r="L81" s="35">
        <v>-86736.64</v>
      </c>
      <c r="M81" s="35">
        <v>-19547.53</v>
      </c>
      <c r="N81" s="19">
        <v>0</v>
      </c>
      <c r="O81" s="35">
        <v>-62562.46</v>
      </c>
      <c r="P81" s="57">
        <f>SUM(B81:O81)</f>
        <v>-741773.1500000001</v>
      </c>
      <c r="Q81"/>
      <c r="R81"/>
      <c r="S81"/>
    </row>
    <row r="82" spans="1:19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/>
      <c r="R82"/>
      <c r="S82"/>
    </row>
    <row r="83" spans="1:19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/>
      <c r="R87"/>
      <c r="S87"/>
    </row>
    <row r="88" spans="1:19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/>
      <c r="R88"/>
      <c r="S88"/>
    </row>
    <row r="89" spans="1:19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/>
      <c r="R89"/>
      <c r="S89"/>
    </row>
    <row r="90" spans="1:19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/>
      <c r="R90"/>
      <c r="S90"/>
    </row>
    <row r="91" spans="1:19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57">
        <f>SUM(B91:O91)</f>
        <v>-537.5</v>
      </c>
      <c r="Q91"/>
      <c r="R91"/>
      <c r="S91"/>
    </row>
    <row r="92" spans="1:19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/>
      <c r="R92"/>
      <c r="S92"/>
    </row>
    <row r="93" spans="1:19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/>
      <c r="R93"/>
      <c r="S93"/>
    </row>
    <row r="94" spans="1:19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/>
      <c r="R94"/>
      <c r="S94"/>
    </row>
    <row r="95" spans="1:19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/>
      <c r="R95"/>
      <c r="S95"/>
    </row>
    <row r="96" spans="1:19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7"/>
      <c r="R96"/>
      <c r="S96"/>
    </row>
    <row r="97" spans="1:19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46"/>
      <c r="R98"/>
      <c r="S98"/>
    </row>
    <row r="99" spans="1:19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46"/>
      <c r="R100"/>
      <c r="S100"/>
    </row>
    <row r="101" spans="1:19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46"/>
      <c r="R101"/>
      <c r="S101"/>
    </row>
    <row r="102" spans="1:17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59"/>
    </row>
    <row r="103" spans="1:19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46"/>
      <c r="R103"/>
      <c r="S103"/>
    </row>
    <row r="104" spans="1:19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46"/>
      <c r="R104"/>
      <c r="S104"/>
    </row>
    <row r="105" spans="1:19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46"/>
      <c r="R105"/>
      <c r="S105"/>
    </row>
    <row r="106" spans="1:19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46"/>
      <c r="R106"/>
      <c r="S106"/>
    </row>
    <row r="107" spans="1:19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f>SUM(B107:O107)</f>
        <v>0</v>
      </c>
      <c r="Q107" s="46"/>
      <c r="R107"/>
      <c r="S107"/>
    </row>
    <row r="108" spans="1:19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46"/>
      <c r="R108"/>
      <c r="S108"/>
    </row>
    <row r="109" spans="1:19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51">
        <v>0</v>
      </c>
      <c r="P109" s="19">
        <f>SUM(B109:O109)</f>
        <v>0</v>
      </c>
      <c r="Q109" s="59"/>
      <c r="R109"/>
      <c r="S109"/>
    </row>
    <row r="110" spans="1:17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/>
      <c r="O110" s="19">
        <v>0</v>
      </c>
      <c r="P110" s="19"/>
      <c r="Q110" s="84"/>
    </row>
    <row r="111" spans="1:19" ht="18.75" customHeight="1">
      <c r="A111" s="16" t="s">
        <v>160</v>
      </c>
      <c r="B111" s="35">
        <v>295827.83</v>
      </c>
      <c r="C111" s="35">
        <v>411913.79</v>
      </c>
      <c r="D111" s="35">
        <v>523613.16</v>
      </c>
      <c r="E111" s="35">
        <v>-208550.89</v>
      </c>
      <c r="F111" s="35">
        <v>194035.33</v>
      </c>
      <c r="G111" s="35">
        <v>480495.66</v>
      </c>
      <c r="H111" s="35">
        <v>107550.18</v>
      </c>
      <c r="I111" s="35">
        <v>85381.97</v>
      </c>
      <c r="J111" s="35">
        <v>50997.03</v>
      </c>
      <c r="K111" s="35">
        <v>20005.51</v>
      </c>
      <c r="L111" s="35">
        <v>-14370.97</v>
      </c>
      <c r="M111" s="35">
        <v>26763.940000000002</v>
      </c>
      <c r="N111" s="35">
        <v>36443.25</v>
      </c>
      <c r="O111" s="35">
        <v>400880.57</v>
      </c>
      <c r="P111" s="35">
        <f aca="true" t="shared" si="21" ref="P111:P118">SUM(B111:O111)</f>
        <v>2410986.36</v>
      </c>
      <c r="Q111" s="84"/>
      <c r="R111"/>
      <c r="S111"/>
    </row>
    <row r="112" spans="1:19" ht="18.75" customHeight="1">
      <c r="A112" s="16" t="s">
        <v>110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/>
      <c r="O112" s="19">
        <v>0</v>
      </c>
      <c r="P112" s="19">
        <f t="shared" si="21"/>
        <v>0</v>
      </c>
      <c r="Q112" s="85"/>
      <c r="R112"/>
      <c r="S112"/>
    </row>
    <row r="113" spans="1:17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/>
      <c r="O113" s="20">
        <v>0</v>
      </c>
      <c r="P113" s="31">
        <f t="shared" si="21"/>
        <v>0</v>
      </c>
      <c r="Q113" s="84"/>
    </row>
    <row r="114" spans="1:17" ht="18.75" customHeight="1">
      <c r="A114" s="16" t="s">
        <v>111</v>
      </c>
      <c r="B114" s="24">
        <f aca="true" t="shared" si="22" ref="B114:G114">+B115+B116</f>
        <v>1432956</v>
      </c>
      <c r="C114" s="24">
        <f t="shared" si="22"/>
        <v>2036028.86</v>
      </c>
      <c r="D114" s="24">
        <f t="shared" si="22"/>
        <v>2365388.039999999</v>
      </c>
      <c r="E114" s="24">
        <f t="shared" si="22"/>
        <v>44189.169999999984</v>
      </c>
      <c r="F114" s="24">
        <f t="shared" si="22"/>
        <v>851143.2799999999</v>
      </c>
      <c r="G114" s="24">
        <f t="shared" si="22"/>
        <v>1444602.5499999998</v>
      </c>
      <c r="H114" s="24">
        <f aca="true" t="shared" si="23" ref="H114:M114">+H115+H116</f>
        <v>927584.75</v>
      </c>
      <c r="I114" s="24">
        <f t="shared" si="23"/>
        <v>717731.85</v>
      </c>
      <c r="J114" s="24">
        <f t="shared" si="23"/>
        <v>317211.99999999994</v>
      </c>
      <c r="K114" s="24">
        <f t="shared" si="23"/>
        <v>287104.64</v>
      </c>
      <c r="L114" s="24">
        <f t="shared" si="23"/>
        <v>554457.6500000003</v>
      </c>
      <c r="M114" s="24">
        <f t="shared" si="23"/>
        <v>913566.0200000001</v>
      </c>
      <c r="N114" s="24">
        <f>+N115+N116</f>
        <v>36443.25</v>
      </c>
      <c r="O114" s="24">
        <f>+O115+O116</f>
        <v>1358176.15</v>
      </c>
      <c r="P114" s="41">
        <f t="shared" si="21"/>
        <v>13286584.209999999</v>
      </c>
      <c r="Q114" s="84"/>
    </row>
    <row r="115" spans="1:17" ht="18" customHeight="1">
      <c r="A115" s="16" t="s">
        <v>112</v>
      </c>
      <c r="B115" s="24">
        <f aca="true" t="shared" si="24" ref="B115:G115">+B50+B67+B74+B111</f>
        <v>1416256.31</v>
      </c>
      <c r="C115" s="24">
        <f t="shared" si="24"/>
        <v>2012877.29</v>
      </c>
      <c r="D115" s="24">
        <f t="shared" si="24"/>
        <v>2357279.5299999993</v>
      </c>
      <c r="E115" s="24">
        <f t="shared" si="24"/>
        <v>44189.169999999984</v>
      </c>
      <c r="F115" s="24">
        <f t="shared" si="24"/>
        <v>839588.45</v>
      </c>
      <c r="G115" s="24">
        <f t="shared" si="24"/>
        <v>1421521.4799999997</v>
      </c>
      <c r="H115" s="24">
        <f aca="true" t="shared" si="25" ref="H115:M115">+H50+H67+H74+H111</f>
        <v>927584.75</v>
      </c>
      <c r="I115" s="24">
        <f t="shared" si="25"/>
        <v>708993.84</v>
      </c>
      <c r="J115" s="24">
        <f t="shared" si="25"/>
        <v>315712.92999999993</v>
      </c>
      <c r="K115" s="24">
        <f t="shared" si="25"/>
        <v>279265.46</v>
      </c>
      <c r="L115" s="24">
        <f t="shared" si="25"/>
        <v>552993.2400000002</v>
      </c>
      <c r="M115" s="24">
        <f t="shared" si="25"/>
        <v>905045.1600000001</v>
      </c>
      <c r="N115" s="24">
        <f>+N50+N67+N74+N111</f>
        <v>36443.25</v>
      </c>
      <c r="O115" s="24">
        <f>+O50+O67+O74+O111</f>
        <v>1348705.93</v>
      </c>
      <c r="P115" s="41">
        <f t="shared" si="21"/>
        <v>13166456.79</v>
      </c>
      <c r="Q115" s="84"/>
    </row>
    <row r="116" spans="1:17" ht="18.75" customHeight="1">
      <c r="A116" s="16" t="s">
        <v>113</v>
      </c>
      <c r="B116" s="24">
        <f aca="true" t="shared" si="26" ref="B116:G116">IF(+B62+B112+B117&lt;0,0,(B62+B112+B117))</f>
        <v>16699.69</v>
      </c>
      <c r="C116" s="24">
        <f t="shared" si="26"/>
        <v>23151.57</v>
      </c>
      <c r="D116" s="24">
        <f t="shared" si="26"/>
        <v>8108.51</v>
      </c>
      <c r="E116" s="24">
        <f t="shared" si="26"/>
        <v>0</v>
      </c>
      <c r="F116" s="24">
        <f t="shared" si="26"/>
        <v>11554.83</v>
      </c>
      <c r="G116" s="24">
        <f t="shared" si="26"/>
        <v>23081.07</v>
      </c>
      <c r="H116" s="24">
        <f aca="true" t="shared" si="27" ref="H116:M116">IF(+H62+H112+H117&lt;0,0,(H62+H112+H117))</f>
        <v>0</v>
      </c>
      <c r="I116" s="24">
        <f t="shared" si="27"/>
        <v>8738.01</v>
      </c>
      <c r="J116" s="24">
        <f t="shared" si="27"/>
        <v>1499.07</v>
      </c>
      <c r="K116" s="24">
        <f t="shared" si="27"/>
        <v>7839.18</v>
      </c>
      <c r="L116" s="24">
        <f t="shared" si="27"/>
        <v>1464.41</v>
      </c>
      <c r="M116" s="24">
        <f t="shared" si="27"/>
        <v>8520.86</v>
      </c>
      <c r="N116" s="24"/>
      <c r="O116" s="24">
        <f>IF(+O62+O112+O117&lt;0,0,(O62+O112+O117))</f>
        <v>9470.22</v>
      </c>
      <c r="P116" s="41">
        <f t="shared" si="21"/>
        <v>120127.42</v>
      </c>
      <c r="Q116" s="84"/>
    </row>
    <row r="117" spans="1:18" ht="18.75" customHeight="1">
      <c r="A117" s="16" t="s">
        <v>114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57"/>
      <c r="O117" s="19">
        <v>0</v>
      </c>
      <c r="P117" s="31">
        <f t="shared" si="21"/>
        <v>0</v>
      </c>
      <c r="Q117" s="84"/>
      <c r="R117" s="48"/>
    </row>
    <row r="118" spans="1:19" ht="18.75" customHeight="1">
      <c r="A118" s="16" t="s">
        <v>115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31">
        <f t="shared" si="21"/>
        <v>0</v>
      </c>
      <c r="Q118" s="84"/>
      <c r="R118"/>
      <c r="S118"/>
    </row>
    <row r="119" spans="1:17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/>
      <c r="O119" s="20">
        <v>0</v>
      </c>
      <c r="P119" s="20"/>
      <c r="Q119" s="84"/>
    </row>
    <row r="120" spans="1:17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84"/>
    </row>
    <row r="121" spans="1:16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/>
    </row>
    <row r="122" spans="1:17" ht="18.75" customHeight="1">
      <c r="A122" s="25" t="s">
        <v>116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38">
        <v>0</v>
      </c>
      <c r="O122" s="18">
        <v>0</v>
      </c>
      <c r="P122" s="39">
        <f>SUM(P123:P154)</f>
        <v>13286584.219999999</v>
      </c>
      <c r="Q122" s="45"/>
    </row>
    <row r="123" spans="1:16" ht="18.75" customHeight="1">
      <c r="A123" s="26" t="s">
        <v>117</v>
      </c>
      <c r="B123" s="27">
        <v>187305.59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aca="true" t="shared" si="28" ref="P123:P143">SUM(B123:O123)</f>
        <v>187305.59</v>
      </c>
    </row>
    <row r="124" spans="1:16" ht="18.75" customHeight="1">
      <c r="A124" s="26" t="s">
        <v>118</v>
      </c>
      <c r="B124" s="27">
        <v>1245650.41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9">
        <f t="shared" si="28"/>
        <v>1245650.41</v>
      </c>
    </row>
    <row r="125" spans="1:16" ht="18.75" customHeight="1">
      <c r="A125" s="26" t="s">
        <v>119</v>
      </c>
      <c r="B125" s="38">
        <v>0</v>
      </c>
      <c r="C125" s="27">
        <v>2036028.86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t="shared" si="28"/>
        <v>2036028.86</v>
      </c>
    </row>
    <row r="126" spans="1:16" ht="18.75" customHeight="1">
      <c r="A126" s="26" t="s">
        <v>120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121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122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123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6" ht="18.75" customHeight="1">
      <c r="A130" s="26" t="s">
        <v>124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</row>
    <row r="131" spans="1:16" ht="18.75" customHeight="1">
      <c r="A131" s="26" t="s">
        <v>125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</row>
    <row r="132" spans="1:16" ht="18.75" customHeight="1">
      <c r="A132" s="26" t="s">
        <v>126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0</v>
      </c>
    </row>
    <row r="133" spans="1:16" ht="18.75" customHeight="1">
      <c r="A133" s="26" t="s">
        <v>127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38">
        <v>0</v>
      </c>
      <c r="O133" s="58">
        <v>0</v>
      </c>
      <c r="P133" s="39">
        <f t="shared" si="28"/>
        <v>0</v>
      </c>
    </row>
    <row r="134" spans="1:16" ht="18.75" customHeight="1">
      <c r="A134" s="26" t="s">
        <v>128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0</v>
      </c>
    </row>
    <row r="135" spans="1:16" ht="18.75" customHeight="1">
      <c r="A135" s="26" t="s">
        <v>129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.75" customHeight="1">
      <c r="A136" s="26" t="s">
        <v>130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.75" customHeight="1">
      <c r="A137" s="26" t="s">
        <v>131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0</v>
      </c>
    </row>
    <row r="138" spans="1:16" ht="18.75" customHeight="1">
      <c r="A138" s="26" t="s">
        <v>132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0</v>
      </c>
    </row>
    <row r="139" spans="1:19" ht="18.75" customHeight="1">
      <c r="A139" s="26" t="s">
        <v>133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38">
        <v>0</v>
      </c>
      <c r="O139" s="27">
        <v>502565.83</v>
      </c>
      <c r="P139" s="39">
        <f t="shared" si="28"/>
        <v>502565.83</v>
      </c>
      <c r="S139"/>
    </row>
    <row r="140" spans="1:19" ht="18.75" customHeight="1">
      <c r="A140" s="26" t="s">
        <v>134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38">
        <v>0</v>
      </c>
      <c r="O140" s="27">
        <v>855610.33</v>
      </c>
      <c r="P140" s="39">
        <f t="shared" si="28"/>
        <v>855610.33</v>
      </c>
      <c r="S140"/>
    </row>
    <row r="141" spans="1:16" ht="18.75" customHeight="1">
      <c r="A141" s="26" t="s">
        <v>135</v>
      </c>
      <c r="B141" s="38">
        <v>0</v>
      </c>
      <c r="C141" s="38">
        <v>0</v>
      </c>
      <c r="D141" s="38">
        <v>0</v>
      </c>
      <c r="E141" s="27">
        <v>44189.17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44189.17</v>
      </c>
    </row>
    <row r="142" spans="1:16" ht="18.75" customHeight="1">
      <c r="A142" s="26" t="s">
        <v>136</v>
      </c>
      <c r="B142" s="38">
        <v>0</v>
      </c>
      <c r="C142" s="38">
        <v>0</v>
      </c>
      <c r="D142" s="38">
        <v>0</v>
      </c>
      <c r="E142" s="38">
        <v>0</v>
      </c>
      <c r="F142" s="27">
        <v>851143.28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851143.28</v>
      </c>
    </row>
    <row r="143" spans="1:18" ht="18.75" customHeight="1">
      <c r="A143" s="26" t="s">
        <v>137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927584.75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9">
        <f t="shared" si="28"/>
        <v>927584.75</v>
      </c>
      <c r="Q143" s="69"/>
      <c r="R143" s="69"/>
    </row>
    <row r="144" spans="1:16" ht="18.75" customHeight="1">
      <c r="A144" s="26" t="s">
        <v>144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aca="true" t="shared" si="29" ref="P144:P154">SUM(B144:O144)</f>
        <v>0</v>
      </c>
    </row>
    <row r="145" spans="1:16" ht="18" customHeight="1">
      <c r="A145" s="26" t="s">
        <v>145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27">
        <v>36443.25</v>
      </c>
      <c r="O145" s="38">
        <v>0</v>
      </c>
      <c r="P145" s="39">
        <f t="shared" si="29"/>
        <v>36443.25</v>
      </c>
    </row>
    <row r="146" spans="1:16" ht="18" customHeight="1">
      <c r="A146" s="26" t="s">
        <v>146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317212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9">
        <f t="shared" si="29"/>
        <v>317212</v>
      </c>
    </row>
    <row r="147" spans="1:16" ht="18" customHeight="1">
      <c r="A147" s="26" t="s">
        <v>147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287104.64</v>
      </c>
      <c r="L147" s="38">
        <v>0</v>
      </c>
      <c r="M147" s="38">
        <v>0</v>
      </c>
      <c r="N147" s="38">
        <v>0</v>
      </c>
      <c r="O147" s="38">
        <v>0</v>
      </c>
      <c r="P147" s="39">
        <f t="shared" si="29"/>
        <v>287104.64</v>
      </c>
    </row>
    <row r="148" spans="1:17" ht="18" customHeight="1">
      <c r="A148" s="26" t="s">
        <v>148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8">
        <v>0</v>
      </c>
      <c r="P148" s="39">
        <f t="shared" si="29"/>
        <v>0</v>
      </c>
      <c r="Q148"/>
    </row>
    <row r="149" spans="1:16" ht="18" customHeight="1">
      <c r="A149" s="26" t="s">
        <v>152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9">
        <f t="shared" si="29"/>
        <v>0</v>
      </c>
    </row>
    <row r="150" spans="1:16" ht="18" customHeight="1">
      <c r="A150" s="26" t="s">
        <v>153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1444602.55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9">
        <f t="shared" si="29"/>
        <v>1444602.55</v>
      </c>
    </row>
    <row r="151" spans="1:16" ht="18" customHeight="1">
      <c r="A151" s="26" t="s">
        <v>154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717731.85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9">
        <f t="shared" si="29"/>
        <v>717731.85</v>
      </c>
    </row>
    <row r="152" spans="1:16" ht="18" customHeight="1">
      <c r="A152" s="26" t="s">
        <v>155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554457.65</v>
      </c>
      <c r="M152" s="38">
        <v>0</v>
      </c>
      <c r="N152" s="38">
        <v>0</v>
      </c>
      <c r="O152" s="38">
        <v>0</v>
      </c>
      <c r="P152" s="39">
        <f t="shared" si="29"/>
        <v>554457.65</v>
      </c>
    </row>
    <row r="153" spans="1:16" ht="18" customHeight="1">
      <c r="A153" s="26" t="s">
        <v>156</v>
      </c>
      <c r="B153" s="38">
        <v>0</v>
      </c>
      <c r="C153" s="38">
        <v>0</v>
      </c>
      <c r="D153" s="71">
        <v>2365388.04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9">
        <f t="shared" si="29"/>
        <v>2365388.04</v>
      </c>
    </row>
    <row r="154" spans="1:16" ht="18" customHeight="1">
      <c r="A154" s="75" t="s">
        <v>158</v>
      </c>
      <c r="B154" s="73">
        <v>0</v>
      </c>
      <c r="C154" s="73">
        <v>0</v>
      </c>
      <c r="D154" s="73">
        <v>0</v>
      </c>
      <c r="E154" s="73">
        <v>0</v>
      </c>
      <c r="F154" s="73">
        <v>0</v>
      </c>
      <c r="G154" s="73">
        <v>0</v>
      </c>
      <c r="H154" s="73">
        <v>0</v>
      </c>
      <c r="I154" s="73">
        <v>0</v>
      </c>
      <c r="J154" s="73">
        <v>0</v>
      </c>
      <c r="K154" s="73">
        <v>0</v>
      </c>
      <c r="L154" s="73">
        <v>0</v>
      </c>
      <c r="M154" s="74">
        <v>913566.02</v>
      </c>
      <c r="N154" s="73">
        <v>0</v>
      </c>
      <c r="O154" s="73">
        <v>0</v>
      </c>
      <c r="P154" s="72">
        <f t="shared" si="29"/>
        <v>913566.02</v>
      </c>
    </row>
    <row r="155" ht="18" customHeight="1">
      <c r="A155" s="76" t="s">
        <v>161</v>
      </c>
    </row>
    <row r="156" ht="18" customHeight="1">
      <c r="A156" s="77" t="s">
        <v>162</v>
      </c>
    </row>
    <row r="157" ht="18" customHeight="1"/>
    <row r="158" ht="18" customHeight="1"/>
    <row r="159" ht="18" customHeight="1"/>
    <row r="160" ht="18" customHeight="1"/>
  </sheetData>
  <sheetProtection/>
  <mergeCells count="5">
    <mergeCell ref="A1:P1"/>
    <mergeCell ref="A2:P2"/>
    <mergeCell ref="A4:A6"/>
    <mergeCell ref="P4:P6"/>
    <mergeCell ref="B4:O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2019-07-10T14:21:54Z</dcterms:modified>
  <cp:category/>
  <cp:version/>
  <cp:contentType/>
  <cp:contentStatus/>
</cp:coreProperties>
</file>