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<sst xmlns="http://schemas.openxmlformats.org/spreadsheetml/2006/main" count="106" uniqueCount="100">
  <si>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</si>
  <si>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</si>
  <si>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</si>
  <si>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</si>
  <si>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</si>
  <si>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</si>
  <si>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</si>
  <si>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</si>
  <si>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</si>
  <si>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</si>
  <si>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</si>
  <si>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</si>
  <si>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</si>
  <si>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</si>
  <si>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</si>
  <si>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</si>
  <si>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</si>
  <si>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</si>
  <si>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</si>
  <si>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</si>
  <si>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</si>
  <si>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</si>
  <si>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</si>
  <si>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</si>
  <si>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</si>
  <si>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</si>
  <si>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</si>
  <si>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</si>
  <si>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</si>
  <si>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</si>
  <si>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</si>
  <si>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</si>
  <si>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</si>
  <si>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</si>
  <si>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</si>
  <si>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</si>
  <si>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</si>
  <si>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</si>
  <si>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</si>
  <si>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</si>
  <si>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</si>
  <si>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</si>
  <si>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</si>
  <si>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</si>
  <si>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</si>
  <si>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</si>
  <si>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</si>
  <si>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</si>
  <si>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</si>
  <si>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</si>
  <si>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</si>
  <si>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</si>
  <si>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</si>
  <si>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</si>
  <si>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</si>
  <si>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</si>
  <si>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</si>
  <si>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</si>
  <si>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</si>
  <si>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</si>
  <si>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</si>
  <si>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</si>
  <si>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</si>
  <si>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</si>
  <si>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</si>
  <si>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</si>
  <si>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</si>
  <si>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</si>
  <si>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</si>
  <si>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</si>
  <si>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</si>
  <si>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</si>
  <si>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</si>
  <si>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</si>
  <si>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</si>
  <si>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</si>
  <si>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</si>
  <si>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</si>
  <si>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</si>
  <si>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</si>
  <si>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</si>
  <si>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</si>
  <si>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</si>
  <si>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</si>
  <si>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</si>
  <si>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</si>
  <si>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</si>
  <si>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</si>
  <si>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</si>
  <si>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</si>
  <si>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</si>
  <si>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</si>
  <si>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</si>
  <si>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</si>
  <si>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</si>
  <si>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</si>
  <si>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31/07/19 - VENCIMENTO 07/08/19</t>
  </si>
  <si>
    <t>4.2.7. Banco Luso Brasileiro</t>
  </si>
  <si>
    <t>4.3. Revisão de Remuneração pelo Transporte Coletivo (1)</t>
  </si>
  <si>
    <t>(1) Revisão esporádica de passageiros, período de 10 a 23/07/19, total de 240.432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</si>
</sst>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85</xdr:row>
      <xdr:rowOff>0</xdr:rowOff>
    </xdr:from>
    <xdr:to>
      <xdr:col>4</xdr:col>
      <xdr:colOff>638175</xdr:colOff>
      <xdr:row>85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638175</xdr:colOff>
      <xdr:row>85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638175</xdr:colOff>
      <xdr:row>85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381289</v>
      </c>
      <c r="C7" s="10">
        <f>C8+C18+C22</f>
        <v>78216</v>
      </c>
      <c r="D7" s="10">
        <f>D8+D18+D22</f>
        <v>250695</v>
      </c>
      <c r="E7" s="10">
        <f t="shared" si="0"/>
        <v>79642</v>
      </c>
      <c r="F7" s="10">
        <f t="shared" si="0"/>
        <v>344600</v>
      </c>
      <c r="G7" s="10">
        <f t="shared" si="0"/>
        <v>67799</v>
      </c>
      <c r="H7" s="10">
        <f t="shared" si="0"/>
        <v>308819</v>
      </c>
      <c r="I7" s="10">
        <f t="shared" si="0"/>
        <v>477872</v>
      </c>
      <c r="J7" s="10">
        <f t="shared" si="0"/>
        <v>57150</v>
      </c>
      <c r="K7" s="10">
        <f t="shared" si="0"/>
        <v>332057</v>
      </c>
      <c r="L7" s="10">
        <f t="shared" si="0"/>
        <v>279047</v>
      </c>
      <c r="M7" s="10">
        <f t="shared" si="0"/>
        <v>407758</v>
      </c>
      <c r="N7" s="10">
        <f t="shared" si="0"/>
        <v>337025</v>
      </c>
      <c r="O7" s="10">
        <f t="shared" si="0"/>
        <v>139883</v>
      </c>
      <c r="P7" s="10">
        <f t="shared" si="0"/>
        <v>94590</v>
      </c>
      <c r="Q7" s="10">
        <f>+Q8+Q18+Q22</f>
        <v>3636442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178516</v>
      </c>
      <c r="C8" s="12">
        <f>+C9+C10+C14</f>
        <v>36974</v>
      </c>
      <c r="D8" s="12">
        <f>+D9+D10+D14</f>
        <v>126935</v>
      </c>
      <c r="E8" s="12">
        <f t="shared" si="1"/>
        <v>39699</v>
      </c>
      <c r="F8" s="12">
        <f t="shared" si="1"/>
        <v>187573</v>
      </c>
      <c r="G8" s="12">
        <f t="shared" si="1"/>
        <v>32932</v>
      </c>
      <c r="H8" s="12">
        <f t="shared" si="1"/>
        <v>157028</v>
      </c>
      <c r="I8" s="12">
        <f t="shared" si="1"/>
        <v>245246</v>
      </c>
      <c r="J8" s="12">
        <f t="shared" si="1"/>
        <v>28964</v>
      </c>
      <c r="K8" s="12">
        <f t="shared" si="1"/>
        <v>161445</v>
      </c>
      <c r="L8" s="12">
        <f t="shared" si="1"/>
        <v>140472</v>
      </c>
      <c r="M8" s="12">
        <f t="shared" si="1"/>
        <v>213840</v>
      </c>
      <c r="N8" s="12">
        <f t="shared" si="1"/>
        <v>164220</v>
      </c>
      <c r="O8" s="12">
        <f t="shared" si="1"/>
        <v>76403</v>
      </c>
      <c r="P8" s="12">
        <f t="shared" si="1"/>
        <v>54546</v>
      </c>
      <c r="Q8" s="12">
        <f>SUM(B8:P8)</f>
        <v>1844793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14659</v>
      </c>
      <c r="C9" s="14">
        <v>2921</v>
      </c>
      <c r="D9" s="14">
        <v>12498</v>
      </c>
      <c r="E9" s="14">
        <v>4778</v>
      </c>
      <c r="F9" s="14">
        <v>12036</v>
      </c>
      <c r="G9" s="14">
        <v>2595</v>
      </c>
      <c r="H9" s="14">
        <v>11007</v>
      </c>
      <c r="I9" s="14">
        <v>19515</v>
      </c>
      <c r="J9" s="14">
        <v>2998</v>
      </c>
      <c r="K9" s="14">
        <v>17451</v>
      </c>
      <c r="L9" s="14">
        <v>13518</v>
      </c>
      <c r="M9" s="14">
        <v>11658</v>
      </c>
      <c r="N9" s="14">
        <v>10942</v>
      </c>
      <c r="O9" s="14">
        <v>6888</v>
      </c>
      <c r="P9" s="14">
        <v>5232</v>
      </c>
      <c r="Q9" s="12">
        <f aca="true" t="shared" si="2" ref="Q9:Q17">SUM(B9:P9)</f>
        <v>148696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156020</v>
      </c>
      <c r="C10" s="14">
        <f t="shared" si="3"/>
        <v>32402</v>
      </c>
      <c r="D10" s="14">
        <f t="shared" si="3"/>
        <v>108992</v>
      </c>
      <c r="E10" s="14">
        <f t="shared" si="3"/>
        <v>33266</v>
      </c>
      <c r="F10" s="14">
        <f t="shared" si="3"/>
        <v>167443</v>
      </c>
      <c r="G10" s="14">
        <f t="shared" si="3"/>
        <v>28900</v>
      </c>
      <c r="H10" s="14">
        <f t="shared" si="3"/>
        <v>138798</v>
      </c>
      <c r="I10" s="14">
        <f t="shared" si="3"/>
        <v>213675</v>
      </c>
      <c r="J10" s="14">
        <f t="shared" si="3"/>
        <v>24755</v>
      </c>
      <c r="K10" s="14">
        <f t="shared" si="3"/>
        <v>137089</v>
      </c>
      <c r="L10" s="14">
        <f t="shared" si="3"/>
        <v>120725</v>
      </c>
      <c r="M10" s="14">
        <f t="shared" si="3"/>
        <v>192311</v>
      </c>
      <c r="N10" s="14">
        <f t="shared" si="3"/>
        <v>145224</v>
      </c>
      <c r="O10" s="14">
        <f t="shared" si="3"/>
        <v>66426</v>
      </c>
      <c r="P10" s="14">
        <f t="shared" si="3"/>
        <v>47459</v>
      </c>
      <c r="Q10" s="12">
        <f t="shared" si="2"/>
        <v>1613485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76981</v>
      </c>
      <c r="C11" s="14">
        <v>16068</v>
      </c>
      <c r="D11" s="14">
        <v>53689</v>
      </c>
      <c r="E11" s="14">
        <v>17877</v>
      </c>
      <c r="F11" s="14">
        <v>79414</v>
      </c>
      <c r="G11" s="14">
        <v>14276</v>
      </c>
      <c r="H11" s="14">
        <v>67474</v>
      </c>
      <c r="I11" s="14">
        <v>105493</v>
      </c>
      <c r="J11" s="14">
        <v>12885</v>
      </c>
      <c r="K11" s="14">
        <v>70499</v>
      </c>
      <c r="L11" s="14">
        <v>59937</v>
      </c>
      <c r="M11" s="14">
        <v>96806</v>
      </c>
      <c r="N11" s="14">
        <v>71212</v>
      </c>
      <c r="O11" s="14">
        <v>31402</v>
      </c>
      <c r="P11" s="14">
        <v>22122</v>
      </c>
      <c r="Q11" s="12">
        <f t="shared" si="2"/>
        <v>796135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76028</v>
      </c>
      <c r="C12" s="14">
        <v>15715</v>
      </c>
      <c r="D12" s="14">
        <v>52035</v>
      </c>
      <c r="E12" s="14">
        <v>14568</v>
      </c>
      <c r="F12" s="14">
        <v>85343</v>
      </c>
      <c r="G12" s="14">
        <v>13885</v>
      </c>
      <c r="H12" s="14">
        <v>68303</v>
      </c>
      <c r="I12" s="14">
        <v>102059</v>
      </c>
      <c r="J12" s="14">
        <v>11281</v>
      </c>
      <c r="K12" s="14">
        <v>63502</v>
      </c>
      <c r="L12" s="14">
        <v>58152</v>
      </c>
      <c r="M12" s="14">
        <v>92237</v>
      </c>
      <c r="N12" s="14">
        <v>71117</v>
      </c>
      <c r="O12" s="14">
        <v>33414</v>
      </c>
      <c r="P12" s="14">
        <v>24410</v>
      </c>
      <c r="Q12" s="12">
        <f t="shared" si="2"/>
        <v>782049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3011</v>
      </c>
      <c r="C13" s="14">
        <v>619</v>
      </c>
      <c r="D13" s="14">
        <v>3268</v>
      </c>
      <c r="E13" s="14">
        <v>821</v>
      </c>
      <c r="F13" s="14">
        <v>2686</v>
      </c>
      <c r="G13" s="14">
        <v>739</v>
      </c>
      <c r="H13" s="14">
        <v>3021</v>
      </c>
      <c r="I13" s="14">
        <v>6123</v>
      </c>
      <c r="J13" s="14">
        <v>589</v>
      </c>
      <c r="K13" s="14">
        <v>3088</v>
      </c>
      <c r="L13" s="14">
        <v>2636</v>
      </c>
      <c r="M13" s="14">
        <v>3268</v>
      </c>
      <c r="N13" s="14">
        <v>2895</v>
      </c>
      <c r="O13" s="14">
        <v>1610</v>
      </c>
      <c r="P13" s="14">
        <v>927</v>
      </c>
      <c r="Q13" s="12">
        <f t="shared" si="2"/>
        <v>35301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7837</v>
      </c>
      <c r="C14" s="14">
        <f t="shared" si="4"/>
        <v>1651</v>
      </c>
      <c r="D14" s="14">
        <f t="shared" si="4"/>
        <v>5445</v>
      </c>
      <c r="E14" s="14">
        <f t="shared" si="4"/>
        <v>1655</v>
      </c>
      <c r="F14" s="14">
        <f t="shared" si="4"/>
        <v>8094</v>
      </c>
      <c r="G14" s="14">
        <f t="shared" si="4"/>
        <v>1437</v>
      </c>
      <c r="H14" s="14">
        <f t="shared" si="4"/>
        <v>7223</v>
      </c>
      <c r="I14" s="14">
        <f t="shared" si="4"/>
        <v>12056</v>
      </c>
      <c r="J14" s="14">
        <f t="shared" si="4"/>
        <v>1211</v>
      </c>
      <c r="K14" s="14">
        <f t="shared" si="4"/>
        <v>6905</v>
      </c>
      <c r="L14" s="14">
        <f t="shared" si="4"/>
        <v>6229</v>
      </c>
      <c r="M14" s="14">
        <f t="shared" si="4"/>
        <v>9871</v>
      </c>
      <c r="N14" s="14">
        <f t="shared" si="4"/>
        <v>8054</v>
      </c>
      <c r="O14" s="14">
        <f t="shared" si="4"/>
        <v>3089</v>
      </c>
      <c r="P14" s="14">
        <f t="shared" si="4"/>
        <v>1855</v>
      </c>
      <c r="Q14" s="12">
        <f t="shared" si="2"/>
        <v>82612</v>
      </c>
    </row>
    <row r="15" spans="1:28" ht="18.75" customHeight="1">
      <c r="A15" s="15" t="s">
        <v>13</v>
      </c>
      <c r="B15" s="14">
        <v>7829</v>
      </c>
      <c r="C15" s="14">
        <v>1647</v>
      </c>
      <c r="D15" s="14">
        <v>5441</v>
      </c>
      <c r="E15" s="14">
        <v>1654</v>
      </c>
      <c r="F15" s="14">
        <v>8080</v>
      </c>
      <c r="G15" s="14">
        <v>1437</v>
      </c>
      <c r="H15" s="14">
        <v>7212</v>
      </c>
      <c r="I15" s="14">
        <v>12046</v>
      </c>
      <c r="J15" s="14">
        <v>1208</v>
      </c>
      <c r="K15" s="14">
        <v>6902</v>
      </c>
      <c r="L15" s="14">
        <v>6214</v>
      </c>
      <c r="M15" s="14">
        <v>9864</v>
      </c>
      <c r="N15" s="14">
        <v>8038</v>
      </c>
      <c r="O15" s="14">
        <v>3084</v>
      </c>
      <c r="P15" s="14">
        <v>1851</v>
      </c>
      <c r="Q15" s="12">
        <f t="shared" si="2"/>
        <v>82507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1</v>
      </c>
      <c r="D16" s="14">
        <v>4</v>
      </c>
      <c r="E16" s="14">
        <v>0</v>
      </c>
      <c r="F16" s="14">
        <v>10</v>
      </c>
      <c r="G16" s="14">
        <v>0</v>
      </c>
      <c r="H16" s="14">
        <v>10</v>
      </c>
      <c r="I16" s="14">
        <v>4</v>
      </c>
      <c r="J16" s="14">
        <v>0</v>
      </c>
      <c r="K16" s="14">
        <v>0</v>
      </c>
      <c r="L16" s="14">
        <v>10</v>
      </c>
      <c r="M16" s="14">
        <v>5</v>
      </c>
      <c r="N16" s="14">
        <v>10</v>
      </c>
      <c r="O16" s="14">
        <v>3</v>
      </c>
      <c r="P16" s="14">
        <v>3</v>
      </c>
      <c r="Q16" s="12">
        <f t="shared" si="2"/>
        <v>64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3</v>
      </c>
      <c r="D17" s="14">
        <v>0</v>
      </c>
      <c r="E17" s="14">
        <v>1</v>
      </c>
      <c r="F17" s="14">
        <v>4</v>
      </c>
      <c r="G17" s="14">
        <v>0</v>
      </c>
      <c r="H17" s="14">
        <v>1</v>
      </c>
      <c r="I17" s="14">
        <v>6</v>
      </c>
      <c r="J17" s="14">
        <v>3</v>
      </c>
      <c r="K17" s="14">
        <v>3</v>
      </c>
      <c r="L17" s="14">
        <v>5</v>
      </c>
      <c r="M17" s="14">
        <v>2</v>
      </c>
      <c r="N17" s="14">
        <v>6</v>
      </c>
      <c r="O17" s="14">
        <v>2</v>
      </c>
      <c r="P17" s="14">
        <v>1</v>
      </c>
      <c r="Q17" s="12">
        <f t="shared" si="2"/>
        <v>41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116127</v>
      </c>
      <c r="C18" s="18">
        <f t="shared" si="5"/>
        <v>22249</v>
      </c>
      <c r="D18" s="18">
        <f t="shared" si="5"/>
        <v>63035</v>
      </c>
      <c r="E18" s="18">
        <f t="shared" si="5"/>
        <v>21109</v>
      </c>
      <c r="F18" s="18">
        <f t="shared" si="5"/>
        <v>76311</v>
      </c>
      <c r="G18" s="18">
        <f t="shared" si="5"/>
        <v>15890</v>
      </c>
      <c r="H18" s="18">
        <f t="shared" si="5"/>
        <v>73458</v>
      </c>
      <c r="I18" s="18">
        <f t="shared" si="5"/>
        <v>111605</v>
      </c>
      <c r="J18" s="18">
        <f t="shared" si="5"/>
        <v>14646</v>
      </c>
      <c r="K18" s="18">
        <f t="shared" si="5"/>
        <v>89740</v>
      </c>
      <c r="L18" s="18">
        <f t="shared" si="5"/>
        <v>74525</v>
      </c>
      <c r="M18" s="18">
        <f t="shared" si="5"/>
        <v>113104</v>
      </c>
      <c r="N18" s="18">
        <f t="shared" si="5"/>
        <v>109022</v>
      </c>
      <c r="O18" s="18">
        <f t="shared" si="5"/>
        <v>42177</v>
      </c>
      <c r="P18" s="18">
        <f t="shared" si="5"/>
        <v>26879</v>
      </c>
      <c r="Q18" s="12">
        <f aca="true" t="shared" si="6" ref="Q18:Q24">SUM(B18:P18)</f>
        <v>969877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59536</v>
      </c>
      <c r="C19" s="14">
        <v>11452</v>
      </c>
      <c r="D19" s="14">
        <v>33705</v>
      </c>
      <c r="E19" s="14">
        <v>12553</v>
      </c>
      <c r="F19" s="14">
        <v>37899</v>
      </c>
      <c r="G19" s="14">
        <v>8375</v>
      </c>
      <c r="H19" s="14">
        <v>37414</v>
      </c>
      <c r="I19" s="14">
        <v>59517</v>
      </c>
      <c r="J19" s="14">
        <v>8471</v>
      </c>
      <c r="K19" s="14">
        <v>49709</v>
      </c>
      <c r="L19" s="14">
        <v>39146</v>
      </c>
      <c r="M19" s="14">
        <v>59460</v>
      </c>
      <c r="N19" s="14">
        <v>56060</v>
      </c>
      <c r="O19" s="14">
        <v>21853</v>
      </c>
      <c r="P19" s="14">
        <v>13477</v>
      </c>
      <c r="Q19" s="12">
        <f t="shared" si="6"/>
        <v>508627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54988</v>
      </c>
      <c r="C20" s="14">
        <v>10477</v>
      </c>
      <c r="D20" s="14">
        <v>28098</v>
      </c>
      <c r="E20" s="14">
        <v>8196</v>
      </c>
      <c r="F20" s="14">
        <v>37397</v>
      </c>
      <c r="G20" s="14">
        <v>7262</v>
      </c>
      <c r="H20" s="14">
        <v>34836</v>
      </c>
      <c r="I20" s="14">
        <v>49786</v>
      </c>
      <c r="J20" s="14">
        <v>5959</v>
      </c>
      <c r="K20" s="14">
        <v>38779</v>
      </c>
      <c r="L20" s="14">
        <v>34242</v>
      </c>
      <c r="M20" s="14">
        <v>52103</v>
      </c>
      <c r="N20" s="14">
        <v>51523</v>
      </c>
      <c r="O20" s="14">
        <v>19643</v>
      </c>
      <c r="P20" s="14">
        <v>13010</v>
      </c>
      <c r="Q20" s="12">
        <f t="shared" si="6"/>
        <v>446299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1603</v>
      </c>
      <c r="C21" s="14">
        <v>320</v>
      </c>
      <c r="D21" s="14">
        <v>1232</v>
      </c>
      <c r="E21" s="14">
        <v>360</v>
      </c>
      <c r="F21" s="14">
        <v>1015</v>
      </c>
      <c r="G21" s="14">
        <v>253</v>
      </c>
      <c r="H21" s="14">
        <v>1208</v>
      </c>
      <c r="I21" s="14">
        <v>2302</v>
      </c>
      <c r="J21" s="14">
        <v>216</v>
      </c>
      <c r="K21" s="14">
        <v>1252</v>
      </c>
      <c r="L21" s="14">
        <v>1137</v>
      </c>
      <c r="M21" s="14">
        <v>1541</v>
      </c>
      <c r="N21" s="14">
        <v>1439</v>
      </c>
      <c r="O21" s="14">
        <v>681</v>
      </c>
      <c r="P21" s="14">
        <v>392</v>
      </c>
      <c r="Q21" s="12">
        <f t="shared" si="6"/>
        <v>14951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86646</v>
      </c>
      <c r="C22" s="14">
        <f t="shared" si="7"/>
        <v>18993</v>
      </c>
      <c r="D22" s="14">
        <f t="shared" si="7"/>
        <v>60725</v>
      </c>
      <c r="E22" s="14">
        <f t="shared" si="7"/>
        <v>18834</v>
      </c>
      <c r="F22" s="14">
        <f t="shared" si="7"/>
        <v>80716</v>
      </c>
      <c r="G22" s="14">
        <f t="shared" si="7"/>
        <v>18977</v>
      </c>
      <c r="H22" s="14">
        <f t="shared" si="7"/>
        <v>78333</v>
      </c>
      <c r="I22" s="14">
        <f t="shared" si="7"/>
        <v>121021</v>
      </c>
      <c r="J22" s="14">
        <f t="shared" si="7"/>
        <v>13540</v>
      </c>
      <c r="K22" s="14">
        <f t="shared" si="7"/>
        <v>80872</v>
      </c>
      <c r="L22" s="14">
        <f t="shared" si="7"/>
        <v>64050</v>
      </c>
      <c r="M22" s="14">
        <f t="shared" si="7"/>
        <v>80814</v>
      </c>
      <c r="N22" s="14">
        <f t="shared" si="7"/>
        <v>63783</v>
      </c>
      <c r="O22" s="14">
        <f t="shared" si="7"/>
        <v>21303</v>
      </c>
      <c r="P22" s="14">
        <f t="shared" si="7"/>
        <v>13165</v>
      </c>
      <c r="Q22" s="12">
        <f t="shared" si="6"/>
        <v>821772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67830</v>
      </c>
      <c r="C23" s="14">
        <v>14234</v>
      </c>
      <c r="D23" s="14">
        <v>51140</v>
      </c>
      <c r="E23" s="14">
        <v>15656</v>
      </c>
      <c r="F23" s="14">
        <v>64535</v>
      </c>
      <c r="G23" s="14">
        <v>15918</v>
      </c>
      <c r="H23" s="14">
        <v>63358</v>
      </c>
      <c r="I23" s="14">
        <v>101973</v>
      </c>
      <c r="J23" s="14">
        <v>11835</v>
      </c>
      <c r="K23" s="14">
        <v>67612</v>
      </c>
      <c r="L23" s="14">
        <v>53602</v>
      </c>
      <c r="M23" s="14">
        <v>66150</v>
      </c>
      <c r="N23" s="14">
        <v>51799</v>
      </c>
      <c r="O23" s="14">
        <v>17485</v>
      </c>
      <c r="P23" s="14">
        <v>10307</v>
      </c>
      <c r="Q23" s="12">
        <f t="shared" si="6"/>
        <v>673434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18816</v>
      </c>
      <c r="C24" s="14">
        <v>4759</v>
      </c>
      <c r="D24" s="14">
        <v>9585</v>
      </c>
      <c r="E24" s="14">
        <v>3178</v>
      </c>
      <c r="F24" s="14">
        <v>16181</v>
      </c>
      <c r="G24" s="14">
        <v>3059</v>
      </c>
      <c r="H24" s="14">
        <v>14975</v>
      </c>
      <c r="I24" s="14">
        <v>19048</v>
      </c>
      <c r="J24" s="14">
        <v>1705</v>
      </c>
      <c r="K24" s="14">
        <v>13260</v>
      </c>
      <c r="L24" s="14">
        <v>10448</v>
      </c>
      <c r="M24" s="14">
        <v>14664</v>
      </c>
      <c r="N24" s="14">
        <v>11984</v>
      </c>
      <c r="O24" s="14">
        <v>3818</v>
      </c>
      <c r="P24" s="14">
        <v>2858</v>
      </c>
      <c r="Q24" s="12">
        <f t="shared" si="6"/>
        <v>148338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861327.5553</v>
      </c>
      <c r="C28" s="56">
        <f>C29+C30</f>
        <v>203535.07880000002</v>
      </c>
      <c r="D28" s="56">
        <f>D29+D30</f>
        <v>587258.0425000001</v>
      </c>
      <c r="E28" s="56">
        <f aca="true" t="shared" si="8" ref="E28:P28">E29+E30</f>
        <v>220861.2076</v>
      </c>
      <c r="F28" s="56">
        <f t="shared" si="8"/>
        <v>724939.9500000001</v>
      </c>
      <c r="G28" s="56">
        <f t="shared" si="8"/>
        <v>211614.2388</v>
      </c>
      <c r="H28" s="56">
        <f t="shared" si="8"/>
        <v>751590.9492999999</v>
      </c>
      <c r="I28" s="56">
        <f t="shared" si="8"/>
        <v>940438.1016</v>
      </c>
      <c r="J28" s="56">
        <f t="shared" si="8"/>
        <v>143160.75</v>
      </c>
      <c r="K28" s="56">
        <f t="shared" si="8"/>
        <v>762821.5234000001</v>
      </c>
      <c r="L28" s="56">
        <f t="shared" si="8"/>
        <v>749917.0134999999</v>
      </c>
      <c r="M28" s="56">
        <f t="shared" si="8"/>
        <v>957165.4134</v>
      </c>
      <c r="N28" s="56">
        <f t="shared" si="8"/>
        <v>883543.38</v>
      </c>
      <c r="O28" s="56">
        <f t="shared" si="8"/>
        <v>466496.4886</v>
      </c>
      <c r="P28" s="56">
        <f t="shared" si="8"/>
        <v>265861.374</v>
      </c>
      <c r="Q28" s="56">
        <f>SUM(B28:P28)</f>
        <v>8730531.0668</v>
      </c>
      <c r="S28" s="62"/>
    </row>
    <row r="29" spans="1:17" ht="18.75" customHeight="1">
      <c r="A29" s="54" t="s">
        <v>38</v>
      </c>
      <c r="B29" s="52">
        <f aca="true" t="shared" si="9" ref="B29:P29">B26*B7</f>
        <v>857023.2853</v>
      </c>
      <c r="C29" s="52">
        <f>C26*C7</f>
        <v>202329.14880000002</v>
      </c>
      <c r="D29" s="52">
        <f>D26*D7</f>
        <v>580484.2725000001</v>
      </c>
      <c r="E29" s="52">
        <f t="shared" si="9"/>
        <v>219636.7076</v>
      </c>
      <c r="F29" s="52">
        <f t="shared" si="9"/>
        <v>712632.8</v>
      </c>
      <c r="G29" s="52">
        <f t="shared" si="9"/>
        <v>211614.2388</v>
      </c>
      <c r="H29" s="52">
        <f t="shared" si="9"/>
        <v>733352.4792999999</v>
      </c>
      <c r="I29" s="52">
        <f t="shared" si="9"/>
        <v>935577.8016</v>
      </c>
      <c r="J29" s="52">
        <f t="shared" si="9"/>
        <v>143160.75</v>
      </c>
      <c r="K29" s="52">
        <f t="shared" si="9"/>
        <v>759148.7134</v>
      </c>
      <c r="L29" s="52">
        <f t="shared" si="9"/>
        <v>731242.6634999999</v>
      </c>
      <c r="M29" s="52">
        <f t="shared" si="9"/>
        <v>934703.6634</v>
      </c>
      <c r="N29" s="52">
        <f t="shared" si="9"/>
        <v>864266.91</v>
      </c>
      <c r="O29" s="52">
        <f t="shared" si="9"/>
        <v>452409.59859999997</v>
      </c>
      <c r="P29" s="52">
        <f t="shared" si="9"/>
        <v>261692.694</v>
      </c>
      <c r="Q29" s="53">
        <f>SUM(B29:P29)</f>
        <v>8599275.7268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+B33+B35+B43+B44+B45-B46</f>
        <v>-63033.7</v>
      </c>
      <c r="C32" s="25">
        <f>+C33+C35+C43+C44+C45-C46</f>
        <v>-12560.3</v>
      </c>
      <c r="D32" s="25">
        <f>+D33+D35+D43+D44+D45-D46</f>
        <v>-53741.4</v>
      </c>
      <c r="E32" s="25">
        <f t="shared" si="10"/>
        <v>-20545.4</v>
      </c>
      <c r="F32" s="25">
        <f t="shared" si="10"/>
        <v>-51754.8</v>
      </c>
      <c r="G32" s="25">
        <f t="shared" si="10"/>
        <v>-11158.5</v>
      </c>
      <c r="H32" s="25">
        <f t="shared" si="10"/>
        <v>-153468.37</v>
      </c>
      <c r="I32" s="25">
        <f t="shared" si="10"/>
        <v>-83914.5</v>
      </c>
      <c r="J32" s="25">
        <f t="shared" si="10"/>
        <v>-12891.4</v>
      </c>
      <c r="K32" s="25">
        <f t="shared" si="10"/>
        <v>414672.83</v>
      </c>
      <c r="L32" s="25">
        <f t="shared" si="10"/>
        <v>-58127.4</v>
      </c>
      <c r="M32" s="25">
        <f t="shared" si="10"/>
        <v>-50129.4</v>
      </c>
      <c r="N32" s="25">
        <f t="shared" si="10"/>
        <v>-47050.6</v>
      </c>
      <c r="O32" s="25">
        <f t="shared" si="10"/>
        <v>-29618.4</v>
      </c>
      <c r="P32" s="25">
        <f t="shared" si="10"/>
        <v>-22497.6</v>
      </c>
      <c r="Q32" s="25">
        <f t="shared" si="10"/>
        <v>-255818.93999999994</v>
      </c>
    </row>
    <row r="33" spans="1:17" ht="18.75" customHeight="1">
      <c r="A33" s="17" t="s">
        <v>61</v>
      </c>
      <c r="B33" s="26">
        <f>+B34</f>
        <v>-63033.7</v>
      </c>
      <c r="C33" s="26">
        <f>+C34</f>
        <v>-12560.3</v>
      </c>
      <c r="D33" s="26">
        <f>+D34</f>
        <v>-53741.4</v>
      </c>
      <c r="E33" s="26">
        <f aca="true" t="shared" si="11" ref="E33:Q33">+E34</f>
        <v>-20545.4</v>
      </c>
      <c r="F33" s="26">
        <f t="shared" si="11"/>
        <v>-51754.8</v>
      </c>
      <c r="G33" s="26">
        <f t="shared" si="11"/>
        <v>-11158.5</v>
      </c>
      <c r="H33" s="26">
        <f t="shared" si="11"/>
        <v>-47330.1</v>
      </c>
      <c r="I33" s="26">
        <f t="shared" si="11"/>
        <v>-83914.5</v>
      </c>
      <c r="J33" s="26">
        <f t="shared" si="11"/>
        <v>-12891.4</v>
      </c>
      <c r="K33" s="26">
        <f t="shared" si="11"/>
        <v>-75039.3</v>
      </c>
      <c r="L33" s="26">
        <f t="shared" si="11"/>
        <v>-58127.4</v>
      </c>
      <c r="M33" s="26">
        <f t="shared" si="11"/>
        <v>-50129.4</v>
      </c>
      <c r="N33" s="26">
        <f t="shared" si="11"/>
        <v>-47050.6</v>
      </c>
      <c r="O33" s="26">
        <f t="shared" si="11"/>
        <v>-29618.4</v>
      </c>
      <c r="P33" s="26">
        <f t="shared" si="11"/>
        <v>-22497.6</v>
      </c>
      <c r="Q33" s="26">
        <f t="shared" si="11"/>
        <v>-639392.7999999999</v>
      </c>
    </row>
    <row r="34" spans="1:28" ht="18.75" customHeight="1">
      <c r="A34" s="13" t="s">
        <v>39</v>
      </c>
      <c r="B34" s="20">
        <f aca="true" t="shared" si="12" ref="B34:G34">ROUND(-B9*$F$3,2)</f>
        <v>-63033.7</v>
      </c>
      <c r="C34" s="20">
        <f t="shared" si="12"/>
        <v>-12560.3</v>
      </c>
      <c r="D34" s="20">
        <f t="shared" si="12"/>
        <v>-53741.4</v>
      </c>
      <c r="E34" s="20">
        <f t="shared" si="12"/>
        <v>-20545.4</v>
      </c>
      <c r="F34" s="20">
        <f t="shared" si="12"/>
        <v>-51754.8</v>
      </c>
      <c r="G34" s="20">
        <f t="shared" si="12"/>
        <v>-11158.5</v>
      </c>
      <c r="H34" s="20">
        <f aca="true" t="shared" si="13" ref="H34:P34">ROUND(-H9*$F$3,2)</f>
        <v>-47330.1</v>
      </c>
      <c r="I34" s="20">
        <f t="shared" si="13"/>
        <v>-83914.5</v>
      </c>
      <c r="J34" s="20">
        <f t="shared" si="13"/>
        <v>-12891.4</v>
      </c>
      <c r="K34" s="20">
        <f>ROUND(-K9*$F$3,2)</f>
        <v>-75039.3</v>
      </c>
      <c r="L34" s="20">
        <f>ROUND(-L9*$F$3,2)</f>
        <v>-58127.4</v>
      </c>
      <c r="M34" s="20">
        <f>ROUND(-M9*$F$3,2)</f>
        <v>-50129.4</v>
      </c>
      <c r="N34" s="20">
        <f>ROUND(-N9*$F$3,2)</f>
        <v>-47050.6</v>
      </c>
      <c r="O34" s="20">
        <f t="shared" si="13"/>
        <v>-29618.4</v>
      </c>
      <c r="P34" s="20">
        <f t="shared" si="13"/>
        <v>-22497.6</v>
      </c>
      <c r="Q34" s="44">
        <f aca="true" t="shared" si="14" ref="Q34:Q46">SUM(B34:P34)</f>
        <v>-639392.7999999999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G35">SUM(B36:B42)</f>
        <v>0</v>
      </c>
      <c r="C35" s="26">
        <f t="shared" si="15"/>
        <v>0</v>
      </c>
      <c r="D35" s="26">
        <f t="shared" si="15"/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>SUM(H36:H42)</f>
        <v>-106138.27</v>
      </c>
      <c r="I35" s="26">
        <f aca="true" t="shared" si="16" ref="I35:P35">SUM(I36:I42)</f>
        <v>0</v>
      </c>
      <c r="J35" s="26">
        <f t="shared" si="16"/>
        <v>0</v>
      </c>
      <c r="K35" s="26">
        <f t="shared" si="16"/>
        <v>0</v>
      </c>
      <c r="L35" s="26">
        <f t="shared" si="16"/>
        <v>0</v>
      </c>
      <c r="M35" s="26">
        <f t="shared" si="16"/>
        <v>0</v>
      </c>
      <c r="N35" s="26">
        <f t="shared" si="16"/>
        <v>0</v>
      </c>
      <c r="O35" s="26">
        <f t="shared" si="16"/>
        <v>0</v>
      </c>
      <c r="P35" s="26">
        <f t="shared" si="16"/>
        <v>0</v>
      </c>
      <c r="Q35" s="26">
        <f t="shared" si="14"/>
        <v>-106138.27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-619.2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-619.2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6" t="s">
        <v>97</v>
      </c>
      <c r="B42" s="24"/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-105519.07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4"/>
        <v>-105519.07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98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489712.13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489712.13</v>
      </c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 s="17" t="s">
        <v>46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4">
        <f t="shared" si="14"/>
        <v>0</v>
      </c>
      <c r="R44"/>
      <c r="S44"/>
      <c r="T44"/>
      <c r="U44"/>
      <c r="V44"/>
      <c r="W44"/>
      <c r="X44"/>
      <c r="Y44"/>
      <c r="Z44"/>
      <c r="AA44"/>
      <c r="AB44"/>
    </row>
    <row r="45" spans="1:21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1" ht="18.75" customHeight="1">
      <c r="A46" s="68" t="s">
        <v>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0">
        <f t="shared" si="14"/>
        <v>0</v>
      </c>
      <c r="R46"/>
      <c r="S46"/>
      <c r="T46"/>
      <c r="U46"/>
    </row>
    <row r="47" spans="1:28" ht="15.75">
      <c r="A47" s="2" t="s">
        <v>50</v>
      </c>
      <c r="B47" s="29">
        <f aca="true" t="shared" si="17" ref="B47:P47">+B28+B32</f>
        <v>798293.8553</v>
      </c>
      <c r="C47" s="29">
        <f t="shared" si="17"/>
        <v>190974.77880000003</v>
      </c>
      <c r="D47" s="29">
        <f t="shared" si="17"/>
        <v>533516.6425000001</v>
      </c>
      <c r="E47" s="29">
        <f t="shared" si="17"/>
        <v>200315.8076</v>
      </c>
      <c r="F47" s="29">
        <f t="shared" si="17"/>
        <v>673185.15</v>
      </c>
      <c r="G47" s="29">
        <f t="shared" si="17"/>
        <v>200455.7388</v>
      </c>
      <c r="H47" s="29">
        <f t="shared" si="17"/>
        <v>598122.5792999999</v>
      </c>
      <c r="I47" s="29">
        <f t="shared" si="17"/>
        <v>856523.6016</v>
      </c>
      <c r="J47" s="29">
        <f t="shared" si="17"/>
        <v>130269.35</v>
      </c>
      <c r="K47" s="29">
        <f t="shared" si="17"/>
        <v>1177494.3534000001</v>
      </c>
      <c r="L47" s="29">
        <f t="shared" si="17"/>
        <v>691789.6134999999</v>
      </c>
      <c r="M47" s="29">
        <f t="shared" si="17"/>
        <v>907036.0133999999</v>
      </c>
      <c r="N47" s="29">
        <f t="shared" si="17"/>
        <v>836492.78</v>
      </c>
      <c r="O47" s="29">
        <f t="shared" si="17"/>
        <v>436878.08859999996</v>
      </c>
      <c r="P47" s="29">
        <f t="shared" si="17"/>
        <v>243363.774</v>
      </c>
      <c r="Q47" s="29">
        <f>SUM(B47:P47)</f>
        <v>8474712.1268</v>
      </c>
      <c r="R47" s="65"/>
      <c r="S47" s="67"/>
      <c r="T47"/>
      <c r="U47"/>
      <c r="V47"/>
      <c r="W47"/>
      <c r="X47"/>
      <c r="Y47"/>
      <c r="Z47"/>
      <c r="AA47"/>
      <c r="AB47"/>
    </row>
    <row r="48" spans="1:21" ht="15" customHeight="1">
      <c r="A48" s="33"/>
      <c r="B48" s="66"/>
      <c r="C48" s="66"/>
      <c r="D48" s="66"/>
      <c r="E48" s="45"/>
      <c r="F48" s="45"/>
      <c r="G48" s="45"/>
      <c r="H48" s="45"/>
      <c r="I48" s="45"/>
      <c r="J48" s="45"/>
      <c r="K48" s="66"/>
      <c r="L48" s="45"/>
      <c r="M48" s="45"/>
      <c r="N48" s="45"/>
      <c r="O48" s="45"/>
      <c r="P48" s="45"/>
      <c r="Q48" s="46"/>
      <c r="R48" s="67"/>
      <c r="S48" s="63"/>
      <c r="T48" s="65"/>
      <c r="U48"/>
    </row>
    <row r="49" spans="1:19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S49" s="64"/>
    </row>
    <row r="50" spans="1:19" ht="18.75" customHeight="1">
      <c r="A50" s="2" t="s">
        <v>51</v>
      </c>
      <c r="B50" s="35">
        <f>SUM(B51:B65)</f>
        <v>798293.86</v>
      </c>
      <c r="C50" s="35">
        <f aca="true" t="shared" si="18" ref="C50:P50">SUM(C51:C65)</f>
        <v>190974.78</v>
      </c>
      <c r="D50" s="35">
        <f t="shared" si="18"/>
        <v>533516.64</v>
      </c>
      <c r="E50" s="35">
        <f t="shared" si="18"/>
        <v>200315.81</v>
      </c>
      <c r="F50" s="35">
        <f t="shared" si="18"/>
        <v>673185.15</v>
      </c>
      <c r="G50" s="35">
        <f t="shared" si="18"/>
        <v>200455.74</v>
      </c>
      <c r="H50" s="35">
        <f t="shared" si="18"/>
        <v>598122.58</v>
      </c>
      <c r="I50" s="35">
        <f t="shared" si="18"/>
        <v>856523.6</v>
      </c>
      <c r="J50" s="35">
        <f t="shared" si="18"/>
        <v>130269.35</v>
      </c>
      <c r="K50" s="35">
        <f t="shared" si="18"/>
        <v>1177494.35</v>
      </c>
      <c r="L50" s="35">
        <f t="shared" si="18"/>
        <v>691789.61</v>
      </c>
      <c r="M50" s="35">
        <f t="shared" si="18"/>
        <v>907036.01</v>
      </c>
      <c r="N50" s="35">
        <f t="shared" si="18"/>
        <v>836492.78</v>
      </c>
      <c r="O50" s="35">
        <f t="shared" si="18"/>
        <v>436878.09</v>
      </c>
      <c r="P50" s="35">
        <f t="shared" si="18"/>
        <v>243363.77</v>
      </c>
      <c r="Q50" s="29">
        <f>SUM(Q51:Q65)</f>
        <v>8474712.12</v>
      </c>
      <c r="S50" s="64"/>
    </row>
    <row r="51" spans="1:20" ht="18.75" customHeight="1">
      <c r="A51" s="17" t="s">
        <v>82</v>
      </c>
      <c r="B51" s="35">
        <v>798293.86</v>
      </c>
      <c r="C51" s="34">
        <v>0</v>
      </c>
      <c r="D51" s="35">
        <v>533516.64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>SUM(B51:P51)</f>
        <v>1331810.5</v>
      </c>
      <c r="R51"/>
      <c r="S51" s="64"/>
      <c r="T51" s="65"/>
    </row>
    <row r="52" spans="1:18" ht="18.75" customHeight="1">
      <c r="A52" s="17" t="s">
        <v>83</v>
      </c>
      <c r="B52" s="34">
        <v>0</v>
      </c>
      <c r="C52" s="35">
        <v>190974.78</v>
      </c>
      <c r="D52" s="34">
        <v>0</v>
      </c>
      <c r="E52" s="35">
        <v>200315.81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9">
        <f aca="true" t="shared" si="19" ref="Q52:Q64">SUM(B52:P52)</f>
        <v>391290.58999999997</v>
      </c>
      <c r="R52"/>
    </row>
    <row r="53" spans="1:19" ht="18.75" customHeight="1">
      <c r="A53" s="17" t="s">
        <v>29</v>
      </c>
      <c r="B53" s="34">
        <v>0</v>
      </c>
      <c r="C53" s="34">
        <v>0</v>
      </c>
      <c r="D53" s="34">
        <v>0</v>
      </c>
      <c r="E53" s="34">
        <v>0</v>
      </c>
      <c r="F53" s="26">
        <v>673185.15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6">
        <f t="shared" si="19"/>
        <v>673185.15</v>
      </c>
      <c r="S53"/>
    </row>
    <row r="54" spans="1:20" ht="18.75" customHeight="1">
      <c r="A54" s="17" t="s">
        <v>35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26">
        <v>200455.74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9">
        <f t="shared" si="19"/>
        <v>200455.74</v>
      </c>
      <c r="T54"/>
    </row>
    <row r="55" spans="1:21" ht="18.75" customHeight="1">
      <c r="A55" s="17" t="s">
        <v>30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26">
        <v>598122.58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6">
        <f t="shared" si="19"/>
        <v>598122.58</v>
      </c>
      <c r="U55"/>
    </row>
    <row r="56" spans="1:22" ht="18.75" customHeight="1">
      <c r="A56" s="17" t="s">
        <v>52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856523.6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29">
        <f t="shared" si="19"/>
        <v>856523.6</v>
      </c>
      <c r="V56"/>
    </row>
    <row r="57" spans="1:22" ht="18.75" customHeight="1">
      <c r="A57" s="17" t="s">
        <v>80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5">
        <v>130269.35</v>
      </c>
      <c r="K57" s="34">
        <v>0</v>
      </c>
      <c r="L57" s="34">
        <v>0</v>
      </c>
      <c r="M57" s="34"/>
      <c r="N57" s="34"/>
      <c r="O57" s="34"/>
      <c r="P57" s="34"/>
      <c r="Q57" s="29">
        <f t="shared" si="19"/>
        <v>130269.35</v>
      </c>
      <c r="V57"/>
    </row>
    <row r="58" spans="1:23" ht="18.75" customHeight="1">
      <c r="A58" s="17" t="s">
        <v>81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5">
        <v>1177494.35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9"/>
        <v>1177494.35</v>
      </c>
      <c r="W58"/>
    </row>
    <row r="59" spans="1:24" ht="18.75" customHeight="1">
      <c r="A59" s="17" t="s">
        <v>86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26">
        <v>691789.61</v>
      </c>
      <c r="M59" s="34">
        <v>0</v>
      </c>
      <c r="N59" s="34">
        <v>0</v>
      </c>
      <c r="O59" s="34">
        <v>0</v>
      </c>
      <c r="P59" s="34">
        <v>0</v>
      </c>
      <c r="Q59" s="29">
        <f t="shared" si="19"/>
        <v>691789.61</v>
      </c>
      <c r="X59"/>
    </row>
    <row r="60" spans="1:25" ht="18.75" customHeight="1">
      <c r="A60" s="17" t="s">
        <v>87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6">
        <v>907036.01</v>
      </c>
      <c r="N60" s="34">
        <v>0</v>
      </c>
      <c r="O60" s="34">
        <v>0</v>
      </c>
      <c r="P60" s="34">
        <v>0</v>
      </c>
      <c r="Q60" s="29">
        <f t="shared" si="19"/>
        <v>907036.01</v>
      </c>
      <c r="R60"/>
      <c r="Y60"/>
    </row>
    <row r="61" spans="1:26" ht="18.75" customHeight="1">
      <c r="A61" s="17" t="s">
        <v>31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26">
        <v>836492.78</v>
      </c>
      <c r="O61" s="34">
        <v>0</v>
      </c>
      <c r="P61" s="34">
        <v>0</v>
      </c>
      <c r="Q61" s="29">
        <f t="shared" si="19"/>
        <v>836492.78</v>
      </c>
      <c r="S61"/>
      <c r="Z61"/>
    </row>
    <row r="62" spans="1:27" ht="18.75" customHeight="1">
      <c r="A62" s="17" t="s">
        <v>88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26">
        <v>436878.09</v>
      </c>
      <c r="P62" s="34">
        <v>0</v>
      </c>
      <c r="Q62" s="29">
        <f t="shared" si="19"/>
        <v>436878.09</v>
      </c>
      <c r="T62"/>
      <c r="AA62"/>
    </row>
    <row r="63" spans="1:28" ht="18.75" customHeight="1">
      <c r="A63" s="17" t="s">
        <v>89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26">
        <v>243363.77</v>
      </c>
      <c r="Q63" s="29">
        <f t="shared" si="19"/>
        <v>243363.77</v>
      </c>
      <c r="R63"/>
      <c r="U63"/>
      <c r="AB63"/>
    </row>
    <row r="64" spans="1:28" ht="18.75" customHeight="1">
      <c r="A64" s="17" t="s">
        <v>90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/>
      <c r="N64" s="34">
        <v>0</v>
      </c>
      <c r="O64" s="34">
        <v>0</v>
      </c>
      <c r="P64" s="34">
        <v>0</v>
      </c>
      <c r="Q64" s="29">
        <f t="shared" si="19"/>
        <v>0</v>
      </c>
      <c r="R64"/>
      <c r="U64"/>
      <c r="AB64"/>
    </row>
    <row r="65" spans="1:28" ht="18.75" customHeight="1">
      <c r="A65" s="1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/>
      <c r="S65"/>
      <c r="T65"/>
      <c r="U65"/>
      <c r="V65"/>
      <c r="W65"/>
      <c r="X65"/>
      <c r="Y65"/>
      <c r="Z65"/>
      <c r="AA65"/>
      <c r="AB65"/>
    </row>
    <row r="66" spans="1:17" ht="17.25" customHeight="1">
      <c r="A66" s="70"/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/>
      <c r="P66" s="71"/>
      <c r="Q66" s="71"/>
    </row>
    <row r="67" spans="1:17" ht="1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68" spans="1:17" ht="18.75" customHeight="1">
      <c r="A68" s="2" t="s">
        <v>77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29"/>
    </row>
    <row r="69" spans="1:18" ht="18.75" customHeight="1">
      <c r="A69" s="17" t="s">
        <v>84</v>
      </c>
      <c r="B69" s="42">
        <f>B29/B7</f>
        <v>2.2477</v>
      </c>
      <c r="C69" s="42">
        <v>0</v>
      </c>
      <c r="D69" s="42">
        <f>D29/D7</f>
        <v>2.3155</v>
      </c>
      <c r="E69" s="42">
        <v>0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8" ht="18.75" customHeight="1">
      <c r="A70" s="17" t="s">
        <v>85</v>
      </c>
      <c r="B70" s="42">
        <v>0</v>
      </c>
      <c r="C70" s="42">
        <f>C29/C7</f>
        <v>2.5868</v>
      </c>
      <c r="D70" s="42">
        <v>0</v>
      </c>
      <c r="E70" s="42">
        <f>E29/E7</f>
        <v>2.7578</v>
      </c>
      <c r="F70" s="42">
        <v>0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9"/>
      <c r="R70"/>
    </row>
    <row r="71" spans="1:19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22">
        <f>(F$29/F$7)</f>
        <v>2.068</v>
      </c>
      <c r="G71" s="42">
        <v>0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6"/>
      <c r="S71"/>
    </row>
    <row r="72" spans="1:20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22">
        <f>(G$29/G$7)</f>
        <v>3.1212</v>
      </c>
      <c r="H72" s="34">
        <v>0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9"/>
      <c r="T72"/>
    </row>
    <row r="73" spans="1:21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f>(H$29/H$7)</f>
        <v>2.3747</v>
      </c>
      <c r="I73" s="34">
        <v>0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6"/>
      <c r="U73"/>
    </row>
    <row r="74" spans="1:22" ht="18.75" customHeight="1">
      <c r="A74" s="17" t="s">
        <v>56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42">
        <f>(I$29/I$7)</f>
        <v>1.9578</v>
      </c>
      <c r="J74" s="42">
        <v>0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V74"/>
    </row>
    <row r="75" spans="1:23" ht="18.75" customHeight="1">
      <c r="A75" s="17" t="s">
        <v>78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f>J29/J7</f>
        <v>2.505</v>
      </c>
      <c r="K75" s="42">
        <v>0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3" ht="18.75" customHeight="1">
      <c r="A76" s="17" t="s">
        <v>79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f>(K$29/K$7)</f>
        <v>2.2862</v>
      </c>
      <c r="L76" s="42">
        <v>0</v>
      </c>
      <c r="M76" s="42">
        <v>0</v>
      </c>
      <c r="N76" s="34">
        <v>0</v>
      </c>
      <c r="O76" s="42">
        <v>0</v>
      </c>
      <c r="P76" s="42">
        <v>0</v>
      </c>
      <c r="Q76" s="29"/>
      <c r="W76"/>
    </row>
    <row r="77" spans="1:24" ht="18.75" customHeight="1">
      <c r="A77" s="17" t="s">
        <v>91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f>(L$29/L$7)</f>
        <v>2.6205</v>
      </c>
      <c r="M77" s="42">
        <v>0</v>
      </c>
      <c r="N77" s="34">
        <v>0</v>
      </c>
      <c r="O77" s="42">
        <v>0</v>
      </c>
      <c r="P77" s="42">
        <v>0</v>
      </c>
      <c r="Q77" s="26"/>
      <c r="X77"/>
    </row>
    <row r="78" spans="1:25" ht="18.75" customHeight="1">
      <c r="A78" s="17" t="s">
        <v>92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f>(M$29/M$7)</f>
        <v>2.2923</v>
      </c>
      <c r="N78" s="34">
        <v>0</v>
      </c>
      <c r="O78" s="42">
        <v>0</v>
      </c>
      <c r="P78" s="42">
        <v>0</v>
      </c>
      <c r="Q78" s="29"/>
      <c r="R78"/>
      <c r="Y78"/>
    </row>
    <row r="79" spans="1:26" ht="18.75" customHeight="1">
      <c r="A79" s="17" t="s">
        <v>57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f>(N$29/N$7)</f>
        <v>2.5644</v>
      </c>
      <c r="O79" s="42">
        <v>0</v>
      </c>
      <c r="P79" s="42">
        <v>0</v>
      </c>
      <c r="Q79" s="26"/>
      <c r="S79"/>
      <c r="Z79"/>
    </row>
    <row r="80" spans="1:27" ht="18.75" customHeight="1">
      <c r="A80" s="17" t="s">
        <v>93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f>(O$29/O$7)</f>
        <v>3.2342</v>
      </c>
      <c r="P80" s="42">
        <v>0</v>
      </c>
      <c r="Q80" s="57"/>
      <c r="T80"/>
      <c r="AA80"/>
    </row>
    <row r="81" spans="1:27" ht="18.75" customHeight="1">
      <c r="A81" s="17" t="s">
        <v>94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f>P29/P7</f>
        <v>2.7666</v>
      </c>
      <c r="Q81" s="57"/>
      <c r="T81"/>
      <c r="AA81"/>
    </row>
    <row r="82" spans="1:27" ht="18.75" customHeight="1">
      <c r="A82" s="17" t="s">
        <v>95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4">
        <v>0</v>
      </c>
      <c r="I82" s="3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57"/>
      <c r="T82"/>
      <c r="AA82"/>
    </row>
    <row r="83" spans="1:28" ht="18.75" customHeight="1">
      <c r="A83" s="3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7"/>
      <c r="Q83" s="48"/>
      <c r="R83"/>
      <c r="U83"/>
      <c r="AB83"/>
    </row>
    <row r="84" spans="1:14" ht="21" customHeight="1">
      <c r="A84" s="60" t="s">
        <v>32</v>
      </c>
      <c r="B84" s="61"/>
      <c r="C84" s="61"/>
      <c r="D84" s="61"/>
      <c r="E84"/>
      <c r="F84"/>
      <c r="G84"/>
      <c r="H84"/>
      <c r="I84"/>
      <c r="J84" s="39"/>
      <c r="K84" s="39"/>
      <c r="L84"/>
      <c r="M84"/>
      <c r="N84"/>
    </row>
    <row r="85" spans="1:16" ht="15.75">
      <c r="A85" s="69" t="s">
        <v>99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4" ht="14.25">
      <c r="B86" s="61"/>
      <c r="C86" s="61"/>
      <c r="D86" s="61"/>
      <c r="E86"/>
      <c r="F86"/>
      <c r="G86"/>
      <c r="H86"/>
      <c r="I86"/>
      <c r="J86" s="39"/>
      <c r="K86" s="39"/>
      <c r="L86"/>
      <c r="M86"/>
      <c r="N86"/>
    </row>
    <row r="87" spans="2:14" ht="14.25">
      <c r="B87" s="61"/>
      <c r="C87" s="61"/>
      <c r="D87" s="61"/>
      <c r="E87"/>
      <c r="F87"/>
      <c r="G87"/>
      <c r="H87"/>
      <c r="I87"/>
      <c r="J87"/>
      <c r="K87"/>
      <c r="L87"/>
      <c r="M87"/>
      <c r="N87"/>
    </row>
    <row r="88" spans="2:14" ht="14.25">
      <c r="B88"/>
      <c r="C88"/>
      <c r="D88"/>
      <c r="E88"/>
      <c r="F88"/>
      <c r="G88"/>
      <c r="H88"/>
      <c r="I88"/>
      <c r="J88" s="40"/>
      <c r="K88" s="40"/>
      <c r="L88" s="41"/>
      <c r="M88" s="41"/>
      <c r="N88" s="41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4.25">
      <c r="M95"/>
    </row>
    <row r="96" ht="14.25">
      <c r="N96"/>
    </row>
    <row r="97" ht="14.25">
      <c r="O97"/>
    </row>
    <row r="98" ht="14.25">
      <c r="P98"/>
    </row>
  </sheetData>
  <sheetProtection/>
  <mergeCells count="7">
    <mergeCell ref="A85:P85"/>
    <mergeCell ref="A66:Q66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2019-08-06T20:18:30Z</dcterms:modified>
  <cp:category/>
  <cp:version/>
  <cp:contentType/>
  <cp:contentStatus/>
</cp:coreProperties>
</file>