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740" yWindow="65476" windowWidth="12930" windowHeight="8190" activeTab="0"/>
  </bookViews>
  <sheets>
    <sheet name="DETALHAMENTO" sheetId="1" r:id="rId1"/>
  </sheets>
  <definedNames>
    <definedName name="_xlnm.Print_Titles" localSheetId="0">'DETALHAMENTO'!$1:$6</definedName>
  </definedNames>
  <calcPr fullCalcOnLoad="1"/>
</workbook>
</file>

<file path=xl/sharedStrings.xml><?xml version="1.0" encoding="utf-8"?>
<sst xmlns="http://schemas.openxmlformats.org/spreadsheetml/2006/main" count="107" uniqueCount="101">
  <si>
    <t>Tarifa do dia:</t>
  </si>
  <si>
    <t>DISCRIMINAÇÃO</t>
  </si>
  <si>
    <t>TOTAL</t>
  </si>
  <si>
    <t>1. Passageiros Transportados da Área (1.1. +  1.2. + 1.3.)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</si>
  <si>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</si>
  <si>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</si>
  <si>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</si>
  <si>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</si>
  <si>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</si>
  <si>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</si>
  <si>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</si>
  <si>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</si>
  <si>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</si>
  <si>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</si>
  <si>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</si>
  <si>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</si>
  <si>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</si>
  <si>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</si>
  <si>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Empresa Transunião Transporte S/A</t>
  </si>
  <si>
    <t>DEMONSTRATIVO DE REMUNERAÇÃO DO SUBSISTEMA LOCAL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</si>
  <si>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</si>
  <si>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</si>
  <si>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</si>
  <si>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</si>
  <si>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</si>
  <si>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Consórcios/Empresas</t>
  </si>
  <si>
    <t>Allibus Transportes Ltda</t>
  </si>
  <si>
    <t>1.3.1. Idosos/Pessoas com Deficiência</t>
  </si>
  <si>
    <t>1.3.2. Estudante</t>
  </si>
  <si>
    <t>8.3. Transunião</t>
  </si>
  <si>
    <t>8.5. Pêssego Transportes</t>
  </si>
  <si>
    <t>8.11. Transwolff</t>
  </si>
  <si>
    <t>Nota:</t>
  </si>
  <si>
    <t>Movebuss Soluções em Mobilidde Urbana Ltda</t>
  </si>
  <si>
    <t>UPBus Qualidade em Transportes S/A</t>
  </si>
  <si>
    <t>8.4. UPBus</t>
  </si>
  <si>
    <t>3.1. Remuneração pelo Serviço Atende</t>
  </si>
  <si>
    <t>2. Tarifa de Remuneração por Passageiro Transportado</t>
  </si>
  <si>
    <t>3.1. Pelo Transporte de Passageiros (1 x 2)</t>
  </si>
  <si>
    <t>4.1.1. Retida na Catraca (1.1.1. x Tarifa do Dia)</t>
  </si>
  <si>
    <t>4.2. Ajustes Contratuais</t>
  </si>
  <si>
    <t>4.2.1. Multas do Regulamento de Sanções e Multas - RESAM</t>
  </si>
  <si>
    <t>4.2.2. Publicidade nos Veículos</t>
  </si>
  <si>
    <t>4.2.3. Multa Contratual</t>
  </si>
  <si>
    <t>4.2.4. Prejuízo Causado ao Sistema por uso Indevido do Bilhete Único</t>
  </si>
  <si>
    <t>4.2.6. Pagamento por estimativa</t>
  </si>
  <si>
    <t>4.2.5. Aquisição de Cartão Operacional</t>
  </si>
  <si>
    <t>5. Saldo Inicial</t>
  </si>
  <si>
    <t>6. Saldo final</t>
  </si>
  <si>
    <t>7. Remuneração Líquida a Pagar às Empresas (3. + 4.)</t>
  </si>
  <si>
    <t>8. Distribuição da Remuneração entre as Empresas</t>
  </si>
  <si>
    <t>8.6. Allibus  Transportes</t>
  </si>
  <si>
    <t>9.3. Transunião</t>
  </si>
  <si>
    <t>9.4. UPBus</t>
  </si>
  <si>
    <t>9.5. Pêssego Transportes</t>
  </si>
  <si>
    <t>9.6. Allibus Transportes</t>
  </si>
  <si>
    <t>9.11. Transwolff</t>
  </si>
  <si>
    <t>4. Acertos Financeiros (4.1. + 4.2. + 4.3. + 4.4.+ 5 - 6)</t>
  </si>
  <si>
    <t xml:space="preserve">1.1.1. Em Dinheiro </t>
  </si>
  <si>
    <t>3. Remuneração Bruta do Operador  (3.1 + 3.1)</t>
  </si>
  <si>
    <t>4.3. Revisão de Remuneração pelo Transporte Coletivo</t>
  </si>
  <si>
    <t>4.1. Compensação da Receita Antecipada (4.1.1.)</t>
  </si>
  <si>
    <t>D 1</t>
  </si>
  <si>
    <t>Consórcio Transnoroeste 
Norte Buss</t>
  </si>
  <si>
    <t>Consórcio Transnoroeste
Spencer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</si>
  <si>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</si>
  <si>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</si>
  <si>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</si>
  <si>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</si>
  <si>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</si>
  <si>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</si>
  <si>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</si>
  <si>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</si>
  <si>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</si>
  <si>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</si>
  <si>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</si>
  <si>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</si>
  <si>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9. Tarifa de Remuneração por Passageiro</t>
  </si>
  <si>
    <t>9.7. Transunião</t>
  </si>
  <si>
    <t>9.8. Move - SP</t>
  </si>
  <si>
    <t>8.7. Transunião</t>
  </si>
  <si>
    <t xml:space="preserve">8.8. Movebuss  </t>
  </si>
  <si>
    <t>8.1. Norte Buss</t>
  </si>
  <si>
    <t>8.2. Spencer</t>
  </si>
  <si>
    <t>9.1. Norte Buss</t>
  </si>
  <si>
    <t>9.2. Spencer</t>
  </si>
  <si>
    <t>8.9. A2 Transportes</t>
  </si>
  <si>
    <t>8.10. Transwolff</t>
  </si>
  <si>
    <t xml:space="preserve">8.12. Transcap </t>
  </si>
  <si>
    <t>8.13. Alfa Rodobus</t>
  </si>
  <si>
    <t>8.14. Imperial Transportes</t>
  </si>
  <si>
    <t>9.9. A2 Transportes</t>
  </si>
  <si>
    <t>9.10. Transwolff</t>
  </si>
  <si>
    <t>9.12. Transcap</t>
  </si>
  <si>
    <t>9.13.  Alfa Rodobus</t>
  </si>
  <si>
    <t>9.14. Imperial Transportes</t>
  </si>
  <si>
    <t>OPERAÇÃO 26/07/19 - VENCIMENTO 02/08/19</t>
  </si>
  <si>
    <t>4.4. Revisão de Remuneração pelo Serviço Atende (1)</t>
  </si>
  <si>
    <t>(1) Revisão de remuneração do serviço atende, mês de junho/19.</t>
  </si>
  <si>
    <t>Imperial</t>
  </si>
  <si>
    <t>Área 5.1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</si>
</sst>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  <numFmt numFmtId="185" formatCode="_-&quot;R$&quot;\ * #,##0.0000_-;\-&quot;R$&quot;\ * #,##0.0000_-;_-&quot;R$&quot;\ * &quot;-&quot;????_-;_-@_-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7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left" vertical="center" indent="1"/>
    </xf>
    <xf numFmtId="0" fontId="4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44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2" fillId="0" borderId="12" xfId="0" applyFont="1" applyFill="1" applyBorder="1" applyAlignment="1">
      <alignment horizontal="left" vertical="center" indent="1"/>
    </xf>
    <xf numFmtId="172" fontId="42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2" fillId="0" borderId="10" xfId="52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indent="3"/>
    </xf>
    <xf numFmtId="172" fontId="42" fillId="0" borderId="10" xfId="52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2" fillId="0" borderId="10" xfId="0" applyFont="1" applyFill="1" applyBorder="1" applyAlignment="1">
      <alignment horizontal="left" vertical="center" indent="2"/>
    </xf>
    <xf numFmtId="172" fontId="42" fillId="0" borderId="10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171" fontId="42" fillId="0" borderId="10" xfId="52" applyFont="1" applyFill="1" applyBorder="1" applyAlignment="1">
      <alignment vertical="center"/>
    </xf>
    <xf numFmtId="171" fontId="42" fillId="0" borderId="10" xfId="45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vertical="center"/>
    </xf>
    <xf numFmtId="174" fontId="42" fillId="0" borderId="10" xfId="45" applyNumberFormat="1" applyFont="1" applyFill="1" applyBorder="1" applyAlignment="1">
      <alignment horizontal="center" vertical="center"/>
    </xf>
    <xf numFmtId="171" fontId="42" fillId="0" borderId="10" xfId="45" applyNumberFormat="1" applyFont="1" applyFill="1" applyBorder="1" applyAlignment="1">
      <alignment vertical="center"/>
    </xf>
    <xf numFmtId="170" fontId="42" fillId="0" borderId="10" xfId="45" applyNumberFormat="1" applyFont="1" applyFill="1" applyBorder="1" applyAlignment="1">
      <alignment horizontal="center" vertical="center"/>
    </xf>
    <xf numFmtId="170" fontId="42" fillId="0" borderId="10" xfId="45" applyNumberFormat="1" applyFont="1" applyFill="1" applyBorder="1" applyAlignment="1">
      <alignment vertical="center"/>
    </xf>
    <xf numFmtId="171" fontId="42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44" fontId="42" fillId="0" borderId="10" xfId="45" applyFont="1" applyFill="1" applyBorder="1" applyAlignment="1">
      <alignment vertical="center"/>
    </xf>
    <xf numFmtId="171" fontId="0" fillId="0" borderId="10" xfId="45" applyNumberFormat="1" applyFont="1" applyBorder="1" applyAlignment="1">
      <alignment vertical="center"/>
    </xf>
    <xf numFmtId="171" fontId="0" fillId="0" borderId="10" xfId="45" applyNumberFormat="1" applyFont="1" applyFill="1" applyBorder="1" applyAlignment="1">
      <alignment vertical="center"/>
    </xf>
    <xf numFmtId="44" fontId="42" fillId="0" borderId="14" xfId="45" applyFont="1" applyFill="1" applyBorder="1" applyAlignment="1">
      <alignment vertical="center"/>
    </xf>
    <xf numFmtId="0" fontId="42" fillId="0" borderId="14" xfId="0" applyFont="1" applyFill="1" applyBorder="1" applyAlignment="1">
      <alignment horizontal="left" vertical="center" indent="2"/>
    </xf>
    <xf numFmtId="171" fontId="42" fillId="0" borderId="10" xfId="45" applyNumberFormat="1" applyFont="1" applyBorder="1" applyAlignment="1">
      <alignment vertical="center"/>
    </xf>
    <xf numFmtId="44" fontId="42" fillId="0" borderId="10" xfId="45" applyFont="1" applyBorder="1" applyAlignment="1">
      <alignment vertical="center"/>
    </xf>
    <xf numFmtId="0" fontId="42" fillId="0" borderId="12" xfId="0" applyFont="1" applyFill="1" applyBorder="1" applyAlignment="1">
      <alignment horizontal="left" vertical="center" indent="2"/>
    </xf>
    <xf numFmtId="171" fontId="42" fillId="0" borderId="12" xfId="45" applyNumberFormat="1" applyFont="1" applyBorder="1" applyAlignment="1">
      <alignment vertical="center"/>
    </xf>
    <xf numFmtId="171" fontId="42" fillId="0" borderId="12" xfId="45" applyNumberFormat="1" applyFont="1" applyFill="1" applyBorder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2" fillId="0" borderId="10" xfId="52" applyNumberFormat="1" applyFont="1" applyBorder="1" applyAlignment="1">
      <alignment vertical="center"/>
    </xf>
    <xf numFmtId="173" fontId="42" fillId="0" borderId="14" xfId="52" applyNumberFormat="1" applyFont="1" applyBorder="1" applyAlignment="1">
      <alignment vertical="center"/>
    </xf>
    <xf numFmtId="171" fontId="42" fillId="0" borderId="10" xfId="52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vertical="center"/>
    </xf>
    <xf numFmtId="171" fontId="42" fillId="0" borderId="14" xfId="52" applyFont="1" applyFill="1" applyBorder="1" applyAlignment="1">
      <alignment vertical="center"/>
    </xf>
    <xf numFmtId="173" fontId="42" fillId="0" borderId="14" xfId="52" applyNumberFormat="1" applyFont="1" applyFill="1" applyBorder="1" applyAlignment="1">
      <alignment vertical="center"/>
    </xf>
    <xf numFmtId="170" fontId="42" fillId="0" borderId="14" xfId="45" applyNumberFormat="1" applyFont="1" applyFill="1" applyBorder="1" applyAlignment="1">
      <alignment vertical="center"/>
    </xf>
    <xf numFmtId="44" fontId="42" fillId="0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2"/>
    </xf>
    <xf numFmtId="0" fontId="42" fillId="34" borderId="10" xfId="0" applyFont="1" applyFill="1" applyBorder="1" applyAlignment="1">
      <alignment vertical="center"/>
    </xf>
    <xf numFmtId="171" fontId="42" fillId="34" borderId="10" xfId="52" applyFont="1" applyFill="1" applyBorder="1" applyAlignment="1">
      <alignment vertical="center"/>
    </xf>
    <xf numFmtId="44" fontId="42" fillId="34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3"/>
    </xf>
    <xf numFmtId="0" fontId="42" fillId="35" borderId="10" xfId="0" applyFont="1" applyFill="1" applyBorder="1" applyAlignment="1">
      <alignment horizontal="left" vertical="center" indent="1"/>
    </xf>
    <xf numFmtId="44" fontId="42" fillId="35" borderId="10" xfId="45" applyFont="1" applyFill="1" applyBorder="1" applyAlignment="1">
      <alignment horizontal="center" vertical="center"/>
    </xf>
    <xf numFmtId="44" fontId="43" fillId="0" borderId="10" xfId="45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vertical="center"/>
    </xf>
    <xf numFmtId="0" fontId="22" fillId="0" borderId="11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left" vertical="center"/>
    </xf>
    <xf numFmtId="185" fontId="0" fillId="0" borderId="0" xfId="0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171" fontId="0" fillId="0" borderId="0" xfId="52" applyFont="1" applyAlignment="1">
      <alignment/>
    </xf>
    <xf numFmtId="171" fontId="0" fillId="0" borderId="0" xfId="52" applyFont="1" applyFill="1" applyAlignment="1">
      <alignment vertical="center"/>
    </xf>
    <xf numFmtId="44" fontId="0" fillId="0" borderId="0" xfId="0" applyNumberFormat="1" applyAlignment="1">
      <alignment/>
    </xf>
    <xf numFmtId="44" fontId="42" fillId="0" borderId="14" xfId="0" applyNumberFormat="1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0" fontId="42" fillId="34" borderId="10" xfId="0" applyFont="1" applyFill="1" applyBorder="1" applyAlignment="1">
      <alignment horizontal="left" vertical="center" indent="1"/>
    </xf>
    <xf numFmtId="0" fontId="42" fillId="0" borderId="0" xfId="0" applyFont="1" applyFill="1" applyAlignment="1">
      <alignment horizontal="left" vertical="center" wrapText="1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84</xdr:row>
      <xdr:rowOff>0</xdr:rowOff>
    </xdr:from>
    <xdr:to>
      <xdr:col>4</xdr:col>
      <xdr:colOff>914400</xdr:colOff>
      <xdr:row>85</xdr:row>
      <xdr:rowOff>47625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96450" y="200787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914400</xdr:colOff>
      <xdr:row>85</xdr:row>
      <xdr:rowOff>47625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953750" y="200787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84</xdr:row>
      <xdr:rowOff>0</xdr:rowOff>
    </xdr:from>
    <xdr:to>
      <xdr:col>6</xdr:col>
      <xdr:colOff>914400</xdr:colOff>
      <xdr:row>85</xdr:row>
      <xdr:rowOff>47625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258675" y="200787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AC97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2.125" style="1" customWidth="1"/>
    <col min="2" max="4" width="18.375" style="1" customWidth="1"/>
    <col min="5" max="5" width="16.50390625" style="1" customWidth="1"/>
    <col min="6" max="6" width="17.125" style="1" customWidth="1"/>
    <col min="7" max="7" width="16.25390625" style="1" customWidth="1"/>
    <col min="8" max="8" width="16.625" style="1" customWidth="1"/>
    <col min="9" max="9" width="17.50390625" style="1" customWidth="1"/>
    <col min="10" max="11" width="17.00390625" style="1" customWidth="1"/>
    <col min="12" max="12" width="17.50390625" style="1" customWidth="1"/>
    <col min="13" max="13" width="15.875" style="1" customWidth="1"/>
    <col min="14" max="14" width="16.875" style="1" customWidth="1"/>
    <col min="15" max="15" width="17.375" style="1" customWidth="1"/>
    <col min="16" max="17" width="17.625" style="1" bestFit="1" customWidth="1"/>
    <col min="18" max="18" width="20.125" style="1" bestFit="1" customWidth="1"/>
    <col min="19" max="19" width="9.375" style="1" bestFit="1" customWidth="1"/>
    <col min="20" max="20" width="13.50390625" style="1" bestFit="1" customWidth="1"/>
    <col min="21" max="16384" width="9.00390625" style="1" customWidth="1"/>
  </cols>
  <sheetData>
    <row r="1" spans="1:18" ht="21">
      <c r="A1" s="72" t="s">
        <v>19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</row>
    <row r="2" spans="1:18" ht="21">
      <c r="A2" s="73" t="s">
        <v>96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</row>
    <row r="3" spans="1:18" ht="23.25" customHeight="1">
      <c r="A3" s="5"/>
      <c r="B3" s="6"/>
      <c r="C3" s="6"/>
      <c r="D3" s="6"/>
      <c r="E3" s="5" t="s">
        <v>0</v>
      </c>
      <c r="F3" s="7">
        <v>4.3</v>
      </c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5"/>
    </row>
    <row r="4" spans="1:18" ht="18.75" customHeight="1">
      <c r="A4" s="74" t="s">
        <v>1</v>
      </c>
      <c r="B4" s="74" t="s">
        <v>25</v>
      </c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5" t="s">
        <v>2</v>
      </c>
    </row>
    <row r="5" spans="1:18" ht="42" customHeight="1">
      <c r="A5" s="74"/>
      <c r="B5" s="4" t="s">
        <v>63</v>
      </c>
      <c r="C5" s="4" t="s">
        <v>64</v>
      </c>
      <c r="D5" s="4" t="s">
        <v>63</v>
      </c>
      <c r="E5" s="4" t="s">
        <v>64</v>
      </c>
      <c r="F5" s="4" t="s">
        <v>18</v>
      </c>
      <c r="G5" s="4" t="s">
        <v>34</v>
      </c>
      <c r="H5" s="4" t="s">
        <v>20</v>
      </c>
      <c r="I5" s="4" t="s">
        <v>26</v>
      </c>
      <c r="J5" s="4" t="s">
        <v>18</v>
      </c>
      <c r="K5" s="4" t="s">
        <v>33</v>
      </c>
      <c r="L5" s="4" t="s">
        <v>22</v>
      </c>
      <c r="M5" s="4" t="s">
        <v>21</v>
      </c>
      <c r="N5" s="4" t="s">
        <v>21</v>
      </c>
      <c r="O5" s="4" t="s">
        <v>23</v>
      </c>
      <c r="P5" s="4" t="s">
        <v>24</v>
      </c>
      <c r="Q5" s="4" t="s">
        <v>99</v>
      </c>
      <c r="R5" s="74"/>
    </row>
    <row r="6" spans="1:18" ht="20.25" customHeight="1">
      <c r="A6" s="74"/>
      <c r="B6" s="3" t="s">
        <v>62</v>
      </c>
      <c r="C6" s="3" t="s">
        <v>62</v>
      </c>
      <c r="D6" s="3" t="s">
        <v>65</v>
      </c>
      <c r="E6" s="3" t="s">
        <v>65</v>
      </c>
      <c r="F6" s="3" t="s">
        <v>66</v>
      </c>
      <c r="G6" s="3" t="s">
        <v>67</v>
      </c>
      <c r="H6" s="3" t="s">
        <v>68</v>
      </c>
      <c r="I6" s="3" t="s">
        <v>69</v>
      </c>
      <c r="J6" s="59" t="s">
        <v>70</v>
      </c>
      <c r="K6" s="59" t="s">
        <v>71</v>
      </c>
      <c r="L6" s="3" t="s">
        <v>72</v>
      </c>
      <c r="M6" s="3" t="s">
        <v>73</v>
      </c>
      <c r="N6" s="3" t="s">
        <v>74</v>
      </c>
      <c r="O6" s="3" t="s">
        <v>75</v>
      </c>
      <c r="P6" s="3" t="s">
        <v>76</v>
      </c>
      <c r="Q6" s="3" t="s">
        <v>100</v>
      </c>
      <c r="R6" s="74"/>
    </row>
    <row r="7" spans="1:29" ht="18.75" customHeight="1">
      <c r="A7" s="9" t="s">
        <v>3</v>
      </c>
      <c r="B7" s="10">
        <f aca="true" t="shared" si="0" ref="B7:Q7">B8+B18+B22</f>
        <v>368166</v>
      </c>
      <c r="C7" s="10">
        <f>C8+C18+C22</f>
        <v>75900</v>
      </c>
      <c r="D7" s="10">
        <f>D8+D18+D22</f>
        <v>241506</v>
      </c>
      <c r="E7" s="10">
        <f t="shared" si="0"/>
        <v>75236</v>
      </c>
      <c r="F7" s="10">
        <f t="shared" si="0"/>
        <v>331735</v>
      </c>
      <c r="G7" s="10">
        <f t="shared" si="0"/>
        <v>64661</v>
      </c>
      <c r="H7" s="10">
        <f t="shared" si="0"/>
        <v>297665</v>
      </c>
      <c r="I7" s="10">
        <f t="shared" si="0"/>
        <v>466303</v>
      </c>
      <c r="J7" s="10">
        <f t="shared" si="0"/>
        <v>59203</v>
      </c>
      <c r="K7" s="10">
        <f t="shared" si="0"/>
        <v>319381</v>
      </c>
      <c r="L7" s="10">
        <f t="shared" si="0"/>
        <v>271322</v>
      </c>
      <c r="M7" s="10">
        <f t="shared" si="0"/>
        <v>398598</v>
      </c>
      <c r="N7" s="10">
        <f t="shared" si="0"/>
        <v>326135</v>
      </c>
      <c r="O7" s="10">
        <f t="shared" si="0"/>
        <v>132942</v>
      </c>
      <c r="P7" s="10">
        <f>P8+P18+P22</f>
        <v>91608</v>
      </c>
      <c r="Q7" s="10">
        <f t="shared" si="0"/>
        <v>0</v>
      </c>
      <c r="R7" s="10">
        <f>+R8+R18+R22</f>
        <v>3520361</v>
      </c>
      <c r="S7"/>
      <c r="T7"/>
      <c r="U7"/>
      <c r="V7"/>
      <c r="W7"/>
      <c r="X7"/>
      <c r="Y7"/>
      <c r="Z7"/>
      <c r="AA7"/>
      <c r="AB7"/>
      <c r="AC7"/>
    </row>
    <row r="8" spans="1:29" ht="18.75" customHeight="1">
      <c r="A8" s="11" t="s">
        <v>17</v>
      </c>
      <c r="B8" s="12">
        <f aca="true" t="shared" si="1" ref="B8:Q8">+B9+B10+B14</f>
        <v>173807</v>
      </c>
      <c r="C8" s="12">
        <f>+C9+C10+C14</f>
        <v>36281</v>
      </c>
      <c r="D8" s="12">
        <f>+D9+D10+D14</f>
        <v>123167</v>
      </c>
      <c r="E8" s="12">
        <f t="shared" si="1"/>
        <v>37891</v>
      </c>
      <c r="F8" s="12">
        <f t="shared" si="1"/>
        <v>182772</v>
      </c>
      <c r="G8" s="12">
        <f t="shared" si="1"/>
        <v>31926</v>
      </c>
      <c r="H8" s="12">
        <f t="shared" si="1"/>
        <v>152958</v>
      </c>
      <c r="I8" s="12">
        <f t="shared" si="1"/>
        <v>241833</v>
      </c>
      <c r="J8" s="12">
        <f t="shared" si="1"/>
        <v>29823</v>
      </c>
      <c r="K8" s="12">
        <f t="shared" si="1"/>
        <v>157044</v>
      </c>
      <c r="L8" s="12">
        <f t="shared" si="1"/>
        <v>138261</v>
      </c>
      <c r="M8" s="12">
        <f t="shared" si="1"/>
        <v>212140</v>
      </c>
      <c r="N8" s="12">
        <f t="shared" si="1"/>
        <v>161297</v>
      </c>
      <c r="O8" s="12">
        <f t="shared" si="1"/>
        <v>72801</v>
      </c>
      <c r="P8" s="12">
        <f>+P9+P10+P14</f>
        <v>53006</v>
      </c>
      <c r="Q8" s="12">
        <f t="shared" si="1"/>
        <v>0</v>
      </c>
      <c r="R8" s="12">
        <f>SUM(B8:Q8)</f>
        <v>1805007</v>
      </c>
      <c r="S8"/>
      <c r="T8"/>
      <c r="U8"/>
      <c r="V8"/>
      <c r="W8"/>
      <c r="X8"/>
      <c r="Y8"/>
      <c r="Z8"/>
      <c r="AA8"/>
      <c r="AB8"/>
      <c r="AC8"/>
    </row>
    <row r="9" spans="1:29" ht="18.75" customHeight="1">
      <c r="A9" s="13" t="s">
        <v>58</v>
      </c>
      <c r="B9" s="14">
        <v>15297</v>
      </c>
      <c r="C9" s="14">
        <v>3131</v>
      </c>
      <c r="D9" s="14">
        <v>12807</v>
      </c>
      <c r="E9" s="14">
        <v>4819</v>
      </c>
      <c r="F9" s="14">
        <v>12363</v>
      </c>
      <c r="G9" s="14">
        <v>2494</v>
      </c>
      <c r="H9" s="14">
        <v>11445</v>
      </c>
      <c r="I9" s="14">
        <v>20290</v>
      </c>
      <c r="J9" s="14">
        <v>3206</v>
      </c>
      <c r="K9" s="14">
        <v>17251</v>
      </c>
      <c r="L9" s="14">
        <v>13897</v>
      </c>
      <c r="M9" s="14">
        <v>12153</v>
      </c>
      <c r="N9" s="14">
        <v>10904</v>
      </c>
      <c r="O9" s="14">
        <v>6773</v>
      </c>
      <c r="P9" s="14">
        <v>5333</v>
      </c>
      <c r="Q9" s="14">
        <v>0</v>
      </c>
      <c r="R9" s="12">
        <f aca="true" t="shared" si="2" ref="R9:R17">SUM(B9:Q9)</f>
        <v>152163</v>
      </c>
      <c r="S9"/>
      <c r="T9"/>
      <c r="U9"/>
      <c r="V9"/>
      <c r="W9"/>
      <c r="X9"/>
      <c r="Y9"/>
      <c r="Z9"/>
      <c r="AA9"/>
      <c r="AB9"/>
      <c r="AC9"/>
    </row>
    <row r="10" spans="1:29" ht="18.75" customHeight="1">
      <c r="A10" s="16" t="s">
        <v>12</v>
      </c>
      <c r="B10" s="14">
        <f aca="true" t="shared" si="3" ref="B10:Q10">B11+B12+B13</f>
        <v>150857</v>
      </c>
      <c r="C10" s="14">
        <f t="shared" si="3"/>
        <v>31489</v>
      </c>
      <c r="D10" s="14">
        <f t="shared" si="3"/>
        <v>105179</v>
      </c>
      <c r="E10" s="14">
        <f t="shared" si="3"/>
        <v>31518</v>
      </c>
      <c r="F10" s="14">
        <f t="shared" si="3"/>
        <v>162867</v>
      </c>
      <c r="G10" s="14">
        <f t="shared" si="3"/>
        <v>28084</v>
      </c>
      <c r="H10" s="14">
        <f t="shared" si="3"/>
        <v>134583</v>
      </c>
      <c r="I10" s="14">
        <f t="shared" si="3"/>
        <v>209881</v>
      </c>
      <c r="J10" s="14">
        <f t="shared" si="3"/>
        <v>25419</v>
      </c>
      <c r="K10" s="14">
        <f t="shared" si="3"/>
        <v>133165</v>
      </c>
      <c r="L10" s="14">
        <f t="shared" si="3"/>
        <v>118509</v>
      </c>
      <c r="M10" s="14">
        <f t="shared" si="3"/>
        <v>190431</v>
      </c>
      <c r="N10" s="14">
        <f t="shared" si="3"/>
        <v>142618</v>
      </c>
      <c r="O10" s="14">
        <f t="shared" si="3"/>
        <v>63155</v>
      </c>
      <c r="P10" s="14">
        <f>P11+P12+P13</f>
        <v>45841</v>
      </c>
      <c r="Q10" s="14">
        <f t="shared" si="3"/>
        <v>0</v>
      </c>
      <c r="R10" s="12">
        <f t="shared" si="2"/>
        <v>1573596</v>
      </c>
      <c r="S10"/>
      <c r="T10"/>
      <c r="U10"/>
      <c r="V10"/>
      <c r="W10"/>
      <c r="X10"/>
      <c r="Y10"/>
      <c r="Z10"/>
      <c r="AA10"/>
      <c r="AB10"/>
      <c r="AC10"/>
    </row>
    <row r="11" spans="1:29" ht="18.75" customHeight="1">
      <c r="A11" s="15" t="s">
        <v>4</v>
      </c>
      <c r="B11" s="14">
        <v>77503</v>
      </c>
      <c r="C11" s="14">
        <v>16009</v>
      </c>
      <c r="D11" s="14">
        <v>53656</v>
      </c>
      <c r="E11" s="14">
        <v>17420</v>
      </c>
      <c r="F11" s="14">
        <v>79887</v>
      </c>
      <c r="G11" s="14">
        <v>14340</v>
      </c>
      <c r="H11" s="14">
        <v>67268</v>
      </c>
      <c r="I11" s="14">
        <v>105935</v>
      </c>
      <c r="J11" s="14">
        <v>13591</v>
      </c>
      <c r="K11" s="14">
        <v>70081</v>
      </c>
      <c r="L11" s="14">
        <v>60426</v>
      </c>
      <c r="M11" s="14">
        <v>98293</v>
      </c>
      <c r="N11" s="14">
        <v>72288</v>
      </c>
      <c r="O11" s="14">
        <v>31086</v>
      </c>
      <c r="P11" s="14">
        <v>21934</v>
      </c>
      <c r="Q11" s="14">
        <v>0</v>
      </c>
      <c r="R11" s="12">
        <f t="shared" si="2"/>
        <v>799717</v>
      </c>
      <c r="S11"/>
      <c r="T11"/>
      <c r="U11"/>
      <c r="V11"/>
      <c r="W11"/>
      <c r="X11"/>
      <c r="Y11"/>
      <c r="Z11"/>
      <c r="AA11"/>
      <c r="AB11"/>
      <c r="AC11"/>
    </row>
    <row r="12" spans="1:29" ht="18.75" customHeight="1">
      <c r="A12" s="15" t="s">
        <v>5</v>
      </c>
      <c r="B12" s="14">
        <v>70554</v>
      </c>
      <c r="C12" s="14">
        <v>14886</v>
      </c>
      <c r="D12" s="14">
        <v>48768</v>
      </c>
      <c r="E12" s="14">
        <v>13368</v>
      </c>
      <c r="F12" s="14">
        <v>80374</v>
      </c>
      <c r="G12" s="14">
        <v>13020</v>
      </c>
      <c r="H12" s="14">
        <v>64332</v>
      </c>
      <c r="I12" s="14">
        <v>98391</v>
      </c>
      <c r="J12" s="14">
        <v>11266</v>
      </c>
      <c r="K12" s="14">
        <v>60332</v>
      </c>
      <c r="L12" s="14">
        <v>55816</v>
      </c>
      <c r="M12" s="14">
        <v>89074</v>
      </c>
      <c r="N12" s="14">
        <v>67918</v>
      </c>
      <c r="O12" s="14">
        <v>30808</v>
      </c>
      <c r="P12" s="14">
        <v>23029</v>
      </c>
      <c r="Q12" s="14">
        <v>0</v>
      </c>
      <c r="R12" s="12">
        <f t="shared" si="2"/>
        <v>741936</v>
      </c>
      <c r="S12"/>
      <c r="T12"/>
      <c r="U12"/>
      <c r="V12"/>
      <c r="W12"/>
      <c r="X12"/>
      <c r="Y12"/>
      <c r="Z12"/>
      <c r="AA12"/>
      <c r="AB12"/>
      <c r="AC12"/>
    </row>
    <row r="13" spans="1:29" ht="18.75" customHeight="1">
      <c r="A13" s="15" t="s">
        <v>6</v>
      </c>
      <c r="B13" s="14">
        <v>2800</v>
      </c>
      <c r="C13" s="14">
        <v>594</v>
      </c>
      <c r="D13" s="14">
        <v>2755</v>
      </c>
      <c r="E13" s="14">
        <v>730</v>
      </c>
      <c r="F13" s="14">
        <v>2606</v>
      </c>
      <c r="G13" s="14">
        <v>724</v>
      </c>
      <c r="H13" s="14">
        <v>2983</v>
      </c>
      <c r="I13" s="14">
        <v>5555</v>
      </c>
      <c r="J13" s="14">
        <v>562</v>
      </c>
      <c r="K13" s="14">
        <v>2752</v>
      </c>
      <c r="L13" s="14">
        <v>2267</v>
      </c>
      <c r="M13" s="14">
        <v>3064</v>
      </c>
      <c r="N13" s="14">
        <v>2412</v>
      </c>
      <c r="O13" s="14">
        <v>1261</v>
      </c>
      <c r="P13" s="14">
        <v>878</v>
      </c>
      <c r="Q13" s="14">
        <v>0</v>
      </c>
      <c r="R13" s="12">
        <f t="shared" si="2"/>
        <v>31943</v>
      </c>
      <c r="S13"/>
      <c r="T13"/>
      <c r="U13"/>
      <c r="V13"/>
      <c r="W13"/>
      <c r="X13"/>
      <c r="Y13"/>
      <c r="Z13"/>
      <c r="AA13"/>
      <c r="AB13"/>
      <c r="AC13"/>
    </row>
    <row r="14" spans="1:18" ht="18.75" customHeight="1">
      <c r="A14" s="16" t="s">
        <v>16</v>
      </c>
      <c r="B14" s="14">
        <f aca="true" t="shared" si="4" ref="B14:Q14">B15+B16+B17</f>
        <v>7653</v>
      </c>
      <c r="C14" s="14">
        <f t="shared" si="4"/>
        <v>1661</v>
      </c>
      <c r="D14" s="14">
        <f t="shared" si="4"/>
        <v>5181</v>
      </c>
      <c r="E14" s="14">
        <f t="shared" si="4"/>
        <v>1554</v>
      </c>
      <c r="F14" s="14">
        <f t="shared" si="4"/>
        <v>7542</v>
      </c>
      <c r="G14" s="14">
        <f t="shared" si="4"/>
        <v>1348</v>
      </c>
      <c r="H14" s="14">
        <f t="shared" si="4"/>
        <v>6930</v>
      </c>
      <c r="I14" s="14">
        <f t="shared" si="4"/>
        <v>11662</v>
      </c>
      <c r="J14" s="14">
        <f t="shared" si="4"/>
        <v>1198</v>
      </c>
      <c r="K14" s="14">
        <f t="shared" si="4"/>
        <v>6628</v>
      </c>
      <c r="L14" s="14">
        <f t="shared" si="4"/>
        <v>5855</v>
      </c>
      <c r="M14" s="14">
        <f t="shared" si="4"/>
        <v>9556</v>
      </c>
      <c r="N14" s="14">
        <f t="shared" si="4"/>
        <v>7775</v>
      </c>
      <c r="O14" s="14">
        <f t="shared" si="4"/>
        <v>2873</v>
      </c>
      <c r="P14" s="14">
        <f>P15+P16+P17</f>
        <v>1832</v>
      </c>
      <c r="Q14" s="14">
        <f t="shared" si="4"/>
        <v>0</v>
      </c>
      <c r="R14" s="12">
        <f t="shared" si="2"/>
        <v>79248</v>
      </c>
    </row>
    <row r="15" spans="1:29" ht="18.75" customHeight="1">
      <c r="A15" s="15" t="s">
        <v>13</v>
      </c>
      <c r="B15" s="14">
        <v>7638</v>
      </c>
      <c r="C15" s="14">
        <v>1655</v>
      </c>
      <c r="D15" s="14">
        <v>5172</v>
      </c>
      <c r="E15" s="14">
        <v>1553</v>
      </c>
      <c r="F15" s="14">
        <v>7526</v>
      </c>
      <c r="G15" s="14">
        <v>1348</v>
      </c>
      <c r="H15" s="14">
        <v>6921</v>
      </c>
      <c r="I15" s="14">
        <v>11651</v>
      </c>
      <c r="J15" s="14">
        <v>1198</v>
      </c>
      <c r="K15" s="14">
        <v>6621</v>
      </c>
      <c r="L15" s="14">
        <v>5845</v>
      </c>
      <c r="M15" s="14">
        <v>9533</v>
      </c>
      <c r="N15" s="14">
        <v>7761</v>
      </c>
      <c r="O15" s="14">
        <v>2870</v>
      </c>
      <c r="P15" s="14">
        <v>1827</v>
      </c>
      <c r="Q15" s="14">
        <v>0</v>
      </c>
      <c r="R15" s="12">
        <f t="shared" si="2"/>
        <v>79119</v>
      </c>
      <c r="S15"/>
      <c r="T15"/>
      <c r="U15"/>
      <c r="V15"/>
      <c r="W15"/>
      <c r="X15"/>
      <c r="Y15"/>
      <c r="Z15"/>
      <c r="AA15"/>
      <c r="AB15"/>
      <c r="AC15"/>
    </row>
    <row r="16" spans="1:29" ht="18.75" customHeight="1">
      <c r="A16" s="15" t="s">
        <v>14</v>
      </c>
      <c r="B16" s="14">
        <v>4</v>
      </c>
      <c r="C16" s="14">
        <v>4</v>
      </c>
      <c r="D16" s="14">
        <v>4</v>
      </c>
      <c r="E16" s="14">
        <v>0</v>
      </c>
      <c r="F16" s="14">
        <v>5</v>
      </c>
      <c r="G16" s="14">
        <v>0</v>
      </c>
      <c r="H16" s="14">
        <v>7</v>
      </c>
      <c r="I16" s="14">
        <v>3</v>
      </c>
      <c r="J16" s="14">
        <v>0</v>
      </c>
      <c r="K16" s="14">
        <v>1</v>
      </c>
      <c r="L16" s="14">
        <v>7</v>
      </c>
      <c r="M16" s="14">
        <v>10</v>
      </c>
      <c r="N16" s="14">
        <v>9</v>
      </c>
      <c r="O16" s="14">
        <v>3</v>
      </c>
      <c r="P16" s="14">
        <v>5</v>
      </c>
      <c r="Q16" s="14">
        <v>0</v>
      </c>
      <c r="R16" s="12">
        <f t="shared" si="2"/>
        <v>62</v>
      </c>
      <c r="S16"/>
      <c r="T16"/>
      <c r="U16"/>
      <c r="V16"/>
      <c r="W16"/>
      <c r="X16"/>
      <c r="Y16"/>
      <c r="Z16"/>
      <c r="AA16"/>
      <c r="AB16"/>
      <c r="AC16"/>
    </row>
    <row r="17" spans="1:29" ht="18.75" customHeight="1">
      <c r="A17" s="15" t="s">
        <v>15</v>
      </c>
      <c r="B17" s="14">
        <v>11</v>
      </c>
      <c r="C17" s="14">
        <v>2</v>
      </c>
      <c r="D17" s="14">
        <v>5</v>
      </c>
      <c r="E17" s="14">
        <v>1</v>
      </c>
      <c r="F17" s="14">
        <v>11</v>
      </c>
      <c r="G17" s="14">
        <v>0</v>
      </c>
      <c r="H17" s="14">
        <v>2</v>
      </c>
      <c r="I17" s="14">
        <v>8</v>
      </c>
      <c r="J17" s="14">
        <v>0</v>
      </c>
      <c r="K17" s="14">
        <v>6</v>
      </c>
      <c r="L17" s="14">
        <v>3</v>
      </c>
      <c r="M17" s="14">
        <v>13</v>
      </c>
      <c r="N17" s="14">
        <v>5</v>
      </c>
      <c r="O17" s="14">
        <v>0</v>
      </c>
      <c r="P17" s="14">
        <v>0</v>
      </c>
      <c r="Q17" s="14">
        <v>0</v>
      </c>
      <c r="R17" s="12">
        <f t="shared" si="2"/>
        <v>67</v>
      </c>
      <c r="S17"/>
      <c r="T17"/>
      <c r="U17"/>
      <c r="V17"/>
      <c r="W17"/>
      <c r="X17"/>
      <c r="Y17"/>
      <c r="Z17"/>
      <c r="AA17"/>
      <c r="AB17"/>
      <c r="AC17"/>
    </row>
    <row r="18" spans="1:29" ht="18.75" customHeight="1">
      <c r="A18" s="17" t="s">
        <v>7</v>
      </c>
      <c r="B18" s="18">
        <f aca="true" t="shared" si="5" ref="B18:Q18">B19+B20+B21</f>
        <v>111376</v>
      </c>
      <c r="C18" s="18">
        <f t="shared" si="5"/>
        <v>21283</v>
      </c>
      <c r="D18" s="18">
        <f t="shared" si="5"/>
        <v>60785</v>
      </c>
      <c r="E18" s="18">
        <f t="shared" si="5"/>
        <v>19736</v>
      </c>
      <c r="F18" s="18">
        <f t="shared" si="5"/>
        <v>72299</v>
      </c>
      <c r="G18" s="18">
        <f t="shared" si="5"/>
        <v>15099</v>
      </c>
      <c r="H18" s="18">
        <f t="shared" si="5"/>
        <v>70980</v>
      </c>
      <c r="I18" s="18">
        <f t="shared" si="5"/>
        <v>109443</v>
      </c>
      <c r="J18" s="18">
        <f t="shared" si="5"/>
        <v>15133</v>
      </c>
      <c r="K18" s="18">
        <f t="shared" si="5"/>
        <v>86386</v>
      </c>
      <c r="L18" s="18">
        <f t="shared" si="5"/>
        <v>71571</v>
      </c>
      <c r="M18" s="18">
        <f t="shared" si="5"/>
        <v>111046</v>
      </c>
      <c r="N18" s="18">
        <f t="shared" si="5"/>
        <v>104328</v>
      </c>
      <c r="O18" s="18">
        <f t="shared" si="5"/>
        <v>40093</v>
      </c>
      <c r="P18" s="18">
        <f>P19+P20+P21</f>
        <v>26001</v>
      </c>
      <c r="Q18" s="18">
        <f t="shared" si="5"/>
        <v>0</v>
      </c>
      <c r="R18" s="12">
        <f aca="true" t="shared" si="6" ref="R18:R24">SUM(B18:Q18)</f>
        <v>935559</v>
      </c>
      <c r="S18"/>
      <c r="T18"/>
      <c r="U18"/>
      <c r="V18"/>
      <c r="W18"/>
      <c r="X18"/>
      <c r="Y18"/>
      <c r="Z18"/>
      <c r="AA18"/>
      <c r="AB18"/>
      <c r="AC18"/>
    </row>
    <row r="19" spans="1:29" ht="18.75" customHeight="1">
      <c r="A19" s="13" t="s">
        <v>8</v>
      </c>
      <c r="B19" s="14">
        <v>60036</v>
      </c>
      <c r="C19" s="14">
        <v>11453</v>
      </c>
      <c r="D19" s="14">
        <v>34386</v>
      </c>
      <c r="E19" s="14">
        <v>12161</v>
      </c>
      <c r="F19" s="14">
        <v>38863</v>
      </c>
      <c r="G19" s="14">
        <v>8310</v>
      </c>
      <c r="H19" s="14">
        <v>38897</v>
      </c>
      <c r="I19" s="14">
        <v>60844</v>
      </c>
      <c r="J19" s="14">
        <v>8856</v>
      </c>
      <c r="K19" s="14">
        <v>49386</v>
      </c>
      <c r="L19" s="14">
        <v>39283</v>
      </c>
      <c r="M19" s="14">
        <v>61190</v>
      </c>
      <c r="N19" s="14">
        <v>55867</v>
      </c>
      <c r="O19" s="14">
        <v>21493</v>
      </c>
      <c r="P19" s="14">
        <v>13547</v>
      </c>
      <c r="Q19" s="14">
        <v>0</v>
      </c>
      <c r="R19" s="12">
        <f t="shared" si="6"/>
        <v>514572</v>
      </c>
      <c r="S19"/>
      <c r="T19"/>
      <c r="U19"/>
      <c r="V19"/>
      <c r="W19"/>
      <c r="X19"/>
      <c r="Y19"/>
      <c r="Z19"/>
      <c r="AA19"/>
      <c r="AB19"/>
      <c r="AC19"/>
    </row>
    <row r="20" spans="1:29" ht="18.75" customHeight="1">
      <c r="A20" s="13" t="s">
        <v>9</v>
      </c>
      <c r="B20" s="14">
        <v>49771</v>
      </c>
      <c r="C20" s="14">
        <v>9527</v>
      </c>
      <c r="D20" s="14">
        <v>25343</v>
      </c>
      <c r="E20" s="14">
        <v>7220</v>
      </c>
      <c r="F20" s="14">
        <v>32464</v>
      </c>
      <c r="G20" s="14">
        <v>6517</v>
      </c>
      <c r="H20" s="14">
        <v>30872</v>
      </c>
      <c r="I20" s="14">
        <v>46364</v>
      </c>
      <c r="J20" s="14">
        <v>6082</v>
      </c>
      <c r="K20" s="14">
        <v>35883</v>
      </c>
      <c r="L20" s="14">
        <v>31322</v>
      </c>
      <c r="M20" s="14">
        <v>48341</v>
      </c>
      <c r="N20" s="14">
        <v>47153</v>
      </c>
      <c r="O20" s="14">
        <v>18004</v>
      </c>
      <c r="P20" s="14">
        <v>12096</v>
      </c>
      <c r="Q20" s="14">
        <v>0</v>
      </c>
      <c r="R20" s="12">
        <f t="shared" si="6"/>
        <v>406959</v>
      </c>
      <c r="S20"/>
      <c r="T20"/>
      <c r="U20"/>
      <c r="V20"/>
      <c r="W20"/>
      <c r="X20"/>
      <c r="Y20"/>
      <c r="Z20"/>
      <c r="AA20"/>
      <c r="AB20"/>
      <c r="AC20"/>
    </row>
    <row r="21" spans="1:29" ht="18.75" customHeight="1">
      <c r="A21" s="13" t="s">
        <v>10</v>
      </c>
      <c r="B21" s="14">
        <v>1569</v>
      </c>
      <c r="C21" s="14">
        <v>303</v>
      </c>
      <c r="D21" s="14">
        <v>1056</v>
      </c>
      <c r="E21" s="14">
        <v>355</v>
      </c>
      <c r="F21" s="14">
        <v>972</v>
      </c>
      <c r="G21" s="14">
        <v>272</v>
      </c>
      <c r="H21" s="14">
        <v>1211</v>
      </c>
      <c r="I21" s="14">
        <v>2235</v>
      </c>
      <c r="J21" s="14">
        <v>195</v>
      </c>
      <c r="K21" s="14">
        <v>1117</v>
      </c>
      <c r="L21" s="14">
        <v>966</v>
      </c>
      <c r="M21" s="14">
        <v>1515</v>
      </c>
      <c r="N21" s="14">
        <v>1308</v>
      </c>
      <c r="O21" s="14">
        <v>596</v>
      </c>
      <c r="P21" s="14">
        <v>358</v>
      </c>
      <c r="Q21" s="14">
        <v>0</v>
      </c>
      <c r="R21" s="12">
        <f t="shared" si="6"/>
        <v>14028</v>
      </c>
      <c r="S21"/>
      <c r="T21"/>
      <c r="U21"/>
      <c r="V21"/>
      <c r="W21"/>
      <c r="X21"/>
      <c r="Y21"/>
      <c r="Z21"/>
      <c r="AA21"/>
      <c r="AB21"/>
      <c r="AC21"/>
    </row>
    <row r="22" spans="1:29" ht="18.75" customHeight="1">
      <c r="A22" s="17" t="s">
        <v>11</v>
      </c>
      <c r="B22" s="14">
        <f aca="true" t="shared" si="7" ref="B22:Q22">B23+B24</f>
        <v>82983</v>
      </c>
      <c r="C22" s="14">
        <f t="shared" si="7"/>
        <v>18336</v>
      </c>
      <c r="D22" s="14">
        <f t="shared" si="7"/>
        <v>57554</v>
      </c>
      <c r="E22" s="14">
        <f t="shared" si="7"/>
        <v>17609</v>
      </c>
      <c r="F22" s="14">
        <f t="shared" si="7"/>
        <v>76664</v>
      </c>
      <c r="G22" s="14">
        <f t="shared" si="7"/>
        <v>17636</v>
      </c>
      <c r="H22" s="14">
        <f t="shared" si="7"/>
        <v>73727</v>
      </c>
      <c r="I22" s="14">
        <f t="shared" si="7"/>
        <v>115027</v>
      </c>
      <c r="J22" s="14">
        <f t="shared" si="7"/>
        <v>14247</v>
      </c>
      <c r="K22" s="14">
        <f t="shared" si="7"/>
        <v>75951</v>
      </c>
      <c r="L22" s="14">
        <f t="shared" si="7"/>
        <v>61490</v>
      </c>
      <c r="M22" s="14">
        <f t="shared" si="7"/>
        <v>75412</v>
      </c>
      <c r="N22" s="14">
        <f t="shared" si="7"/>
        <v>60510</v>
      </c>
      <c r="O22" s="14">
        <f t="shared" si="7"/>
        <v>20048</v>
      </c>
      <c r="P22" s="14">
        <f>P23+P24</f>
        <v>12601</v>
      </c>
      <c r="Q22" s="14">
        <f t="shared" si="7"/>
        <v>0</v>
      </c>
      <c r="R22" s="12">
        <f t="shared" si="6"/>
        <v>779795</v>
      </c>
      <c r="S22"/>
      <c r="T22"/>
      <c r="U22"/>
      <c r="V22"/>
      <c r="W22"/>
      <c r="X22"/>
      <c r="Y22"/>
      <c r="Z22"/>
      <c r="AA22"/>
      <c r="AB22"/>
      <c r="AC22"/>
    </row>
    <row r="23" spans="1:29" ht="18.75" customHeight="1">
      <c r="A23" s="13" t="s">
        <v>27</v>
      </c>
      <c r="B23" s="14">
        <v>64619</v>
      </c>
      <c r="C23" s="14">
        <v>13726</v>
      </c>
      <c r="D23" s="14">
        <v>48974</v>
      </c>
      <c r="E23" s="14">
        <v>14920</v>
      </c>
      <c r="F23" s="14">
        <v>61476</v>
      </c>
      <c r="G23" s="14">
        <v>14774</v>
      </c>
      <c r="H23" s="14">
        <v>60212</v>
      </c>
      <c r="I23" s="14">
        <v>96860</v>
      </c>
      <c r="J23" s="14">
        <v>12569</v>
      </c>
      <c r="K23" s="14">
        <v>64105</v>
      </c>
      <c r="L23" s="14">
        <v>51917</v>
      </c>
      <c r="M23" s="14">
        <v>62740</v>
      </c>
      <c r="N23" s="14">
        <v>49828</v>
      </c>
      <c r="O23" s="14">
        <v>16690</v>
      </c>
      <c r="P23" s="14">
        <v>10062</v>
      </c>
      <c r="Q23" s="14">
        <v>0</v>
      </c>
      <c r="R23" s="12">
        <f t="shared" si="6"/>
        <v>643472</v>
      </c>
      <c r="S23"/>
      <c r="T23"/>
      <c r="U23"/>
      <c r="V23"/>
      <c r="W23"/>
      <c r="X23"/>
      <c r="Y23"/>
      <c r="Z23"/>
      <c r="AA23"/>
      <c r="AB23"/>
      <c r="AC23"/>
    </row>
    <row r="24" spans="1:29" ht="18.75" customHeight="1">
      <c r="A24" s="13" t="s">
        <v>28</v>
      </c>
      <c r="B24" s="14">
        <v>18364</v>
      </c>
      <c r="C24" s="14">
        <v>4610</v>
      </c>
      <c r="D24" s="14">
        <v>8580</v>
      </c>
      <c r="E24" s="14">
        <v>2689</v>
      </c>
      <c r="F24" s="14">
        <v>15188</v>
      </c>
      <c r="G24" s="14">
        <v>2862</v>
      </c>
      <c r="H24" s="14">
        <v>13515</v>
      </c>
      <c r="I24" s="14">
        <v>18167</v>
      </c>
      <c r="J24" s="14">
        <v>1678</v>
      </c>
      <c r="K24" s="14">
        <v>11846</v>
      </c>
      <c r="L24" s="14">
        <v>9573</v>
      </c>
      <c r="M24" s="14">
        <v>12672</v>
      </c>
      <c r="N24" s="14">
        <v>10682</v>
      </c>
      <c r="O24" s="14">
        <v>3358</v>
      </c>
      <c r="P24" s="14">
        <v>2539</v>
      </c>
      <c r="Q24" s="14">
        <v>0</v>
      </c>
      <c r="R24" s="12">
        <f t="shared" si="6"/>
        <v>136323</v>
      </c>
      <c r="S24"/>
      <c r="T24"/>
      <c r="U24"/>
      <c r="V24"/>
      <c r="W24"/>
      <c r="X24"/>
      <c r="Y24"/>
      <c r="Z24"/>
      <c r="AA24"/>
      <c r="AB24"/>
      <c r="AC24"/>
    </row>
    <row r="25" spans="1:18" ht="15" customHeight="1">
      <c r="A25" s="2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20"/>
    </row>
    <row r="26" spans="1:29" ht="18.75" customHeight="1">
      <c r="A26" s="2" t="s">
        <v>37</v>
      </c>
      <c r="B26" s="23">
        <v>2.2477</v>
      </c>
      <c r="C26" s="23">
        <v>2.5868</v>
      </c>
      <c r="D26" s="23">
        <v>2.3155</v>
      </c>
      <c r="E26" s="23">
        <v>2.7578</v>
      </c>
      <c r="F26" s="23">
        <v>2.068</v>
      </c>
      <c r="G26" s="23">
        <v>3.1212</v>
      </c>
      <c r="H26" s="23">
        <v>2.3747</v>
      </c>
      <c r="I26" s="23">
        <v>1.9578</v>
      </c>
      <c r="J26" s="23">
        <v>2.505</v>
      </c>
      <c r="K26" s="23">
        <v>2.2862</v>
      </c>
      <c r="L26" s="23">
        <v>2.6205</v>
      </c>
      <c r="M26" s="23">
        <v>2.2923</v>
      </c>
      <c r="N26" s="23">
        <v>2.5644</v>
      </c>
      <c r="O26" s="23">
        <v>3.2342</v>
      </c>
      <c r="P26" s="23">
        <v>2.7666</v>
      </c>
      <c r="Q26" s="23">
        <v>0</v>
      </c>
      <c r="R26" s="58"/>
      <c r="S26"/>
      <c r="T26"/>
      <c r="U26"/>
      <c r="V26"/>
      <c r="W26"/>
      <c r="X26"/>
      <c r="Y26"/>
      <c r="Z26"/>
      <c r="AA26"/>
      <c r="AB26"/>
      <c r="AC26"/>
    </row>
    <row r="27" spans="1:18" ht="15" customHeight="1">
      <c r="A27" s="50"/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2"/>
    </row>
    <row r="28" spans="1:20" ht="18.75" customHeight="1">
      <c r="A28" s="55" t="s">
        <v>59</v>
      </c>
      <c r="B28" s="56">
        <f>B29+B30</f>
        <v>831830.9882</v>
      </c>
      <c r="C28" s="56">
        <f>C29+C30</f>
        <v>197544.05000000002</v>
      </c>
      <c r="D28" s="56">
        <f>D29+D30</f>
        <v>565980.9130000001</v>
      </c>
      <c r="E28" s="56">
        <f aca="true" t="shared" si="8" ref="E28:Q28">E29+E30</f>
        <v>208710.3408</v>
      </c>
      <c r="F28" s="56">
        <f t="shared" si="8"/>
        <v>698335.13</v>
      </c>
      <c r="G28" s="56">
        <f t="shared" si="8"/>
        <v>201819.9132</v>
      </c>
      <c r="H28" s="56">
        <f t="shared" si="8"/>
        <v>725103.5454999999</v>
      </c>
      <c r="I28" s="56">
        <f t="shared" si="8"/>
        <v>917788.3134</v>
      </c>
      <c r="J28" s="56">
        <f t="shared" si="8"/>
        <v>148303.51499999998</v>
      </c>
      <c r="K28" s="56">
        <f t="shared" si="8"/>
        <v>733841.6522</v>
      </c>
      <c r="L28" s="56">
        <f t="shared" si="8"/>
        <v>729673.651</v>
      </c>
      <c r="M28" s="56">
        <f t="shared" si="8"/>
        <v>936167.9454</v>
      </c>
      <c r="N28" s="56">
        <f t="shared" si="8"/>
        <v>855617.064</v>
      </c>
      <c r="O28" s="56">
        <f t="shared" si="8"/>
        <v>444047.90640000004</v>
      </c>
      <c r="P28" s="56">
        <f>P29+P30</f>
        <v>257611.37279999998</v>
      </c>
      <c r="Q28" s="56">
        <f t="shared" si="8"/>
        <v>0</v>
      </c>
      <c r="R28" s="56">
        <f>SUM(B28:Q28)</f>
        <v>8452376.3009</v>
      </c>
      <c r="T28" s="62"/>
    </row>
    <row r="29" spans="1:18" ht="18.75" customHeight="1">
      <c r="A29" s="54" t="s">
        <v>38</v>
      </c>
      <c r="B29" s="52">
        <f aca="true" t="shared" si="9" ref="B29:Q29">B26*B7</f>
        <v>827526.7182</v>
      </c>
      <c r="C29" s="52">
        <f>C26*C7</f>
        <v>196338.12000000002</v>
      </c>
      <c r="D29" s="52">
        <f>D26*D7</f>
        <v>559207.143</v>
      </c>
      <c r="E29" s="52">
        <f t="shared" si="9"/>
        <v>207485.8408</v>
      </c>
      <c r="F29" s="52">
        <f t="shared" si="9"/>
        <v>686027.98</v>
      </c>
      <c r="G29" s="52">
        <f t="shared" si="9"/>
        <v>201819.9132</v>
      </c>
      <c r="H29" s="52">
        <f t="shared" si="9"/>
        <v>706865.0754999999</v>
      </c>
      <c r="I29" s="52">
        <f t="shared" si="9"/>
        <v>912928.0133999999</v>
      </c>
      <c r="J29" s="52">
        <f t="shared" si="9"/>
        <v>148303.51499999998</v>
      </c>
      <c r="K29" s="52">
        <f t="shared" si="9"/>
        <v>730168.8422</v>
      </c>
      <c r="L29" s="52">
        <f t="shared" si="9"/>
        <v>710999.301</v>
      </c>
      <c r="M29" s="52">
        <f t="shared" si="9"/>
        <v>913706.1954</v>
      </c>
      <c r="N29" s="52">
        <f t="shared" si="9"/>
        <v>836340.594</v>
      </c>
      <c r="O29" s="52">
        <f t="shared" si="9"/>
        <v>429961.0164</v>
      </c>
      <c r="P29" s="52">
        <f>P26*P7</f>
        <v>253442.6928</v>
      </c>
      <c r="Q29" s="52">
        <f t="shared" si="9"/>
        <v>0</v>
      </c>
      <c r="R29" s="53">
        <f>SUM(B29:Q29)</f>
        <v>8321120.960899999</v>
      </c>
    </row>
    <row r="30" spans="1:29" ht="18.75" customHeight="1">
      <c r="A30" s="17" t="s">
        <v>36</v>
      </c>
      <c r="B30" s="52">
        <v>4304.27</v>
      </c>
      <c r="C30" s="52">
        <v>1205.93</v>
      </c>
      <c r="D30" s="52">
        <v>6773.77</v>
      </c>
      <c r="E30" s="52">
        <v>1224.5</v>
      </c>
      <c r="F30" s="52">
        <v>12307.15</v>
      </c>
      <c r="G30" s="52">
        <v>0</v>
      </c>
      <c r="H30" s="52">
        <v>18238.47</v>
      </c>
      <c r="I30" s="52">
        <v>4860.3</v>
      </c>
      <c r="J30" s="52">
        <v>0</v>
      </c>
      <c r="K30" s="52">
        <v>3672.81</v>
      </c>
      <c r="L30" s="52">
        <v>18674.35</v>
      </c>
      <c r="M30" s="52">
        <v>22461.75</v>
      </c>
      <c r="N30" s="52">
        <v>19276.47</v>
      </c>
      <c r="O30" s="52">
        <v>14086.89</v>
      </c>
      <c r="P30" s="52">
        <v>4168.68</v>
      </c>
      <c r="Q30" s="52">
        <v>0</v>
      </c>
      <c r="R30" s="53">
        <f>SUM(B30:Q30)</f>
        <v>131255.34</v>
      </c>
      <c r="S30"/>
      <c r="T30"/>
      <c r="U30"/>
      <c r="V30"/>
      <c r="W30"/>
      <c r="X30"/>
      <c r="Y30"/>
      <c r="Z30"/>
      <c r="AA30"/>
      <c r="AB30"/>
      <c r="AC30"/>
    </row>
    <row r="31" spans="1:18" ht="15" customHeight="1">
      <c r="A31" s="13"/>
      <c r="B31" s="20"/>
      <c r="C31" s="20"/>
      <c r="D31" s="20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49"/>
    </row>
    <row r="32" spans="1:18" ht="18.75" customHeight="1">
      <c r="A32" s="2" t="s">
        <v>57</v>
      </c>
      <c r="B32" s="25">
        <f aca="true" t="shared" si="10" ref="B32:R32">+B33+B35+B42+B43+B44-B45</f>
        <v>-92380.90000000001</v>
      </c>
      <c r="C32" s="25">
        <f>+C33+C35+C42+C43+C44-C45</f>
        <v>-18227.39</v>
      </c>
      <c r="D32" s="25">
        <f>+D33+D35+D42+D43+D44-D45</f>
        <v>-66417.3</v>
      </c>
      <c r="E32" s="25">
        <f t="shared" si="10"/>
        <v>-23378.02</v>
      </c>
      <c r="F32" s="25">
        <f t="shared" si="10"/>
        <v>-82426.1</v>
      </c>
      <c r="G32" s="25">
        <f t="shared" si="10"/>
        <v>-10724.2</v>
      </c>
      <c r="H32" s="25">
        <f t="shared" si="10"/>
        <v>-78753.39</v>
      </c>
      <c r="I32" s="25">
        <f t="shared" si="10"/>
        <v>-126572.91</v>
      </c>
      <c r="J32" s="25">
        <f t="shared" si="10"/>
        <v>-13785.8</v>
      </c>
      <c r="K32" s="25">
        <f t="shared" si="10"/>
        <v>-80029.90000000001</v>
      </c>
      <c r="L32" s="25">
        <f t="shared" si="10"/>
        <v>-92370.13</v>
      </c>
      <c r="M32" s="25">
        <f t="shared" si="10"/>
        <v>-93033.16</v>
      </c>
      <c r="N32" s="25">
        <f t="shared" si="10"/>
        <v>-88966.31</v>
      </c>
      <c r="O32" s="25">
        <f t="shared" si="10"/>
        <v>-36071.66</v>
      </c>
      <c r="P32" s="25">
        <f>+P33+P35+P42+P43+P44-P45</f>
        <v>-23288.88</v>
      </c>
      <c r="Q32" s="25">
        <f t="shared" si="10"/>
        <v>0</v>
      </c>
      <c r="R32" s="25">
        <f t="shared" si="10"/>
        <v>-926426.05</v>
      </c>
    </row>
    <row r="33" spans="1:18" ht="18.75" customHeight="1">
      <c r="A33" s="17" t="s">
        <v>61</v>
      </c>
      <c r="B33" s="26">
        <f>+B34</f>
        <v>-65777.1</v>
      </c>
      <c r="C33" s="26">
        <f>+C34</f>
        <v>-13463.3</v>
      </c>
      <c r="D33" s="26">
        <f>+D34</f>
        <v>-55070.1</v>
      </c>
      <c r="E33" s="26">
        <f aca="true" t="shared" si="11" ref="E33:R33">+E34</f>
        <v>-20721.7</v>
      </c>
      <c r="F33" s="26">
        <f t="shared" si="11"/>
        <v>-53160.9</v>
      </c>
      <c r="G33" s="26">
        <f t="shared" si="11"/>
        <v>-10724.2</v>
      </c>
      <c r="H33" s="26">
        <f t="shared" si="11"/>
        <v>-49213.5</v>
      </c>
      <c r="I33" s="26">
        <f t="shared" si="11"/>
        <v>-87247</v>
      </c>
      <c r="J33" s="26">
        <f t="shared" si="11"/>
        <v>-13785.8</v>
      </c>
      <c r="K33" s="26">
        <f t="shared" si="11"/>
        <v>-74179.3</v>
      </c>
      <c r="L33" s="26">
        <f t="shared" si="11"/>
        <v>-59757.1</v>
      </c>
      <c r="M33" s="26">
        <f t="shared" si="11"/>
        <v>-52257.9</v>
      </c>
      <c r="N33" s="26">
        <f t="shared" si="11"/>
        <v>-46887.2</v>
      </c>
      <c r="O33" s="26">
        <f t="shared" si="11"/>
        <v>-29123.9</v>
      </c>
      <c r="P33" s="26">
        <f t="shared" si="11"/>
        <v>-22931.9</v>
      </c>
      <c r="Q33" s="26">
        <f t="shared" si="11"/>
        <v>0</v>
      </c>
      <c r="R33" s="26">
        <f t="shared" si="11"/>
        <v>-654300.9</v>
      </c>
    </row>
    <row r="34" spans="1:29" ht="18.75" customHeight="1">
      <c r="A34" s="13" t="s">
        <v>39</v>
      </c>
      <c r="B34" s="20">
        <f aca="true" t="shared" si="12" ref="B34:G34">ROUND(-B9*$F$3,2)</f>
        <v>-65777.1</v>
      </c>
      <c r="C34" s="20">
        <f t="shared" si="12"/>
        <v>-13463.3</v>
      </c>
      <c r="D34" s="20">
        <f t="shared" si="12"/>
        <v>-55070.1</v>
      </c>
      <c r="E34" s="20">
        <f t="shared" si="12"/>
        <v>-20721.7</v>
      </c>
      <c r="F34" s="20">
        <f t="shared" si="12"/>
        <v>-53160.9</v>
      </c>
      <c r="G34" s="20">
        <f t="shared" si="12"/>
        <v>-10724.2</v>
      </c>
      <c r="H34" s="20">
        <f aca="true" t="shared" si="13" ref="H34:Q34">ROUND(-H9*$F$3,2)</f>
        <v>-49213.5</v>
      </c>
      <c r="I34" s="20">
        <f t="shared" si="13"/>
        <v>-87247</v>
      </c>
      <c r="J34" s="20">
        <f t="shared" si="13"/>
        <v>-13785.8</v>
      </c>
      <c r="K34" s="20">
        <f>ROUND(-K9*$F$3,2)</f>
        <v>-74179.3</v>
      </c>
      <c r="L34" s="20">
        <f>ROUND(-L9*$F$3,2)</f>
        <v>-59757.1</v>
      </c>
      <c r="M34" s="20">
        <f>ROUND(-M9*$F$3,2)</f>
        <v>-52257.9</v>
      </c>
      <c r="N34" s="20">
        <f>ROUND(-N9*$F$3,2)</f>
        <v>-46887.2</v>
      </c>
      <c r="O34" s="20">
        <f t="shared" si="13"/>
        <v>-29123.9</v>
      </c>
      <c r="P34" s="20">
        <f>ROUND(-P9*$F$3,2)</f>
        <v>-22931.9</v>
      </c>
      <c r="Q34" s="20">
        <f t="shared" si="13"/>
        <v>0</v>
      </c>
      <c r="R34" s="44">
        <f aca="true" t="shared" si="14" ref="R34:R45">SUM(B34:Q34)</f>
        <v>-654300.9</v>
      </c>
      <c r="S34"/>
      <c r="T34"/>
      <c r="U34"/>
      <c r="V34"/>
      <c r="W34"/>
      <c r="X34"/>
      <c r="Y34"/>
      <c r="Z34"/>
      <c r="AA34"/>
      <c r="AB34"/>
      <c r="AC34"/>
    </row>
    <row r="35" spans="1:18" ht="18.75" customHeight="1">
      <c r="A35" s="17" t="s">
        <v>40</v>
      </c>
      <c r="B35" s="26">
        <f aca="true" t="shared" si="15" ref="B35:M35">SUM(B36:B41)</f>
        <v>-22738.25</v>
      </c>
      <c r="C35" s="26">
        <f>SUM(C36:C41)</f>
        <v>-4043.55</v>
      </c>
      <c r="D35" s="26">
        <f>SUM(D36:D41)</f>
        <v>-8328.51</v>
      </c>
      <c r="E35" s="26">
        <f t="shared" si="15"/>
        <v>-1431.82</v>
      </c>
      <c r="F35" s="26">
        <f t="shared" si="15"/>
        <v>-16958.05</v>
      </c>
      <c r="G35" s="26">
        <f t="shared" si="15"/>
        <v>0</v>
      </c>
      <c r="H35" s="26">
        <f t="shared" si="15"/>
        <v>-11301.42</v>
      </c>
      <c r="I35" s="26">
        <f t="shared" si="15"/>
        <v>-39472.59</v>
      </c>
      <c r="J35" s="26">
        <f t="shared" si="15"/>
        <v>0</v>
      </c>
      <c r="K35" s="26">
        <f t="shared" si="15"/>
        <v>-6834.91</v>
      </c>
      <c r="L35" s="26">
        <f t="shared" si="15"/>
        <v>-13938.68</v>
      </c>
      <c r="M35" s="26">
        <f t="shared" si="15"/>
        <v>-38478.11</v>
      </c>
      <c r="N35" s="26">
        <f>SUM(N36:N41)</f>
        <v>-44850.44</v>
      </c>
      <c r="O35" s="26">
        <f>SUM(O36:O41)</f>
        <v>-11003.22</v>
      </c>
      <c r="P35" s="26">
        <f>SUM(P36:P41)</f>
        <v>-387</v>
      </c>
      <c r="Q35" s="26">
        <f>SUM(Q36:Q41)</f>
        <v>-774</v>
      </c>
      <c r="R35" s="26">
        <f t="shared" si="14"/>
        <v>-220540.55000000002</v>
      </c>
    </row>
    <row r="36" spans="1:29" ht="18.75" customHeight="1">
      <c r="A36" s="13" t="s">
        <v>41</v>
      </c>
      <c r="B36" s="24">
        <v>-22738.25</v>
      </c>
      <c r="C36" s="24">
        <v>-4043.55</v>
      </c>
      <c r="D36" s="24">
        <v>-8328.51</v>
      </c>
      <c r="E36" s="24">
        <v>-1431.82</v>
      </c>
      <c r="F36" s="24">
        <v>-16958.05</v>
      </c>
      <c r="G36" s="24">
        <v>0</v>
      </c>
      <c r="H36" s="24">
        <v>-11301.42</v>
      </c>
      <c r="I36" s="24">
        <v>-39472.59</v>
      </c>
      <c r="J36" s="24">
        <v>0</v>
      </c>
      <c r="K36" s="24">
        <v>-6834.91</v>
      </c>
      <c r="L36" s="24">
        <v>-13938.68</v>
      </c>
      <c r="M36" s="24">
        <v>-38478.11</v>
      </c>
      <c r="N36" s="24">
        <v>-44850.44</v>
      </c>
      <c r="O36" s="24">
        <v>-11003.22</v>
      </c>
      <c r="P36" s="24">
        <v>-387</v>
      </c>
      <c r="Q36" s="24">
        <v>-774</v>
      </c>
      <c r="R36" s="24">
        <f t="shared" si="14"/>
        <v>-220540.55000000002</v>
      </c>
      <c r="S36"/>
      <c r="T36"/>
      <c r="U36"/>
      <c r="V36"/>
      <c r="W36"/>
      <c r="X36"/>
      <c r="Y36"/>
      <c r="Z36"/>
      <c r="AA36"/>
      <c r="AB36"/>
      <c r="AC36"/>
    </row>
    <row r="37" spans="1:29" ht="18.75" customHeight="1">
      <c r="A37" s="13" t="s">
        <v>42</v>
      </c>
      <c r="B37" s="24">
        <v>0</v>
      </c>
      <c r="C37" s="24">
        <v>0</v>
      </c>
      <c r="D37" s="24">
        <v>0</v>
      </c>
      <c r="E37" s="24">
        <v>0</v>
      </c>
      <c r="F37" s="24">
        <v>0</v>
      </c>
      <c r="G37" s="24">
        <v>0</v>
      </c>
      <c r="H37" s="24">
        <v>0</v>
      </c>
      <c r="I37" s="24">
        <v>0</v>
      </c>
      <c r="J37" s="24">
        <v>0</v>
      </c>
      <c r="K37" s="24">
        <v>0</v>
      </c>
      <c r="L37" s="24">
        <v>0</v>
      </c>
      <c r="M37" s="24">
        <v>0</v>
      </c>
      <c r="N37" s="24">
        <v>0</v>
      </c>
      <c r="O37" s="24">
        <v>0</v>
      </c>
      <c r="P37" s="24">
        <v>0</v>
      </c>
      <c r="Q37" s="24">
        <v>0</v>
      </c>
      <c r="R37" s="24">
        <f t="shared" si="14"/>
        <v>0</v>
      </c>
      <c r="S37"/>
      <c r="T37"/>
      <c r="U37"/>
      <c r="V37"/>
      <c r="W37"/>
      <c r="X37"/>
      <c r="Y37"/>
      <c r="Z37"/>
      <c r="AA37"/>
      <c r="AB37"/>
      <c r="AC37"/>
    </row>
    <row r="38" spans="1:29" ht="18.75" customHeight="1">
      <c r="A38" s="13" t="s">
        <v>43</v>
      </c>
      <c r="B38" s="24">
        <v>0</v>
      </c>
      <c r="C38" s="24">
        <v>0</v>
      </c>
      <c r="D38" s="24">
        <v>0</v>
      </c>
      <c r="E38" s="24">
        <v>0</v>
      </c>
      <c r="F38" s="24">
        <v>0</v>
      </c>
      <c r="G38" s="24">
        <v>0</v>
      </c>
      <c r="H38" s="24">
        <v>0</v>
      </c>
      <c r="I38" s="24">
        <v>0</v>
      </c>
      <c r="J38" s="24">
        <v>0</v>
      </c>
      <c r="K38" s="24">
        <v>0</v>
      </c>
      <c r="L38" s="24">
        <v>0</v>
      </c>
      <c r="M38" s="24">
        <v>0</v>
      </c>
      <c r="N38" s="24">
        <v>0</v>
      </c>
      <c r="O38" s="24">
        <v>0</v>
      </c>
      <c r="P38" s="24">
        <v>0</v>
      </c>
      <c r="Q38" s="24">
        <v>0</v>
      </c>
      <c r="R38" s="24">
        <f t="shared" si="14"/>
        <v>0</v>
      </c>
      <c r="S38"/>
      <c r="T38"/>
      <c r="U38"/>
      <c r="V38"/>
      <c r="W38"/>
      <c r="X38"/>
      <c r="Y38"/>
      <c r="Z38"/>
      <c r="AA38"/>
      <c r="AB38"/>
      <c r="AC38"/>
    </row>
    <row r="39" spans="1:29" ht="18.75" customHeight="1">
      <c r="A39" s="13" t="s">
        <v>44</v>
      </c>
      <c r="B39" s="24">
        <v>0</v>
      </c>
      <c r="C39" s="24">
        <v>0</v>
      </c>
      <c r="D39" s="24">
        <v>0</v>
      </c>
      <c r="E39" s="24">
        <v>0</v>
      </c>
      <c r="F39" s="24">
        <v>0</v>
      </c>
      <c r="G39" s="24">
        <v>0</v>
      </c>
      <c r="H39" s="24">
        <v>0</v>
      </c>
      <c r="I39" s="24">
        <v>0</v>
      </c>
      <c r="J39" s="24">
        <v>0</v>
      </c>
      <c r="K39" s="24">
        <v>0</v>
      </c>
      <c r="L39" s="24">
        <v>0</v>
      </c>
      <c r="M39" s="24">
        <v>0</v>
      </c>
      <c r="N39" s="24">
        <v>0</v>
      </c>
      <c r="O39" s="24">
        <v>0</v>
      </c>
      <c r="P39" s="24">
        <v>0</v>
      </c>
      <c r="Q39" s="24">
        <v>0</v>
      </c>
      <c r="R39" s="21">
        <f t="shared" si="14"/>
        <v>0</v>
      </c>
      <c r="S39"/>
      <c r="T39"/>
      <c r="U39"/>
      <c r="V39"/>
      <c r="W39"/>
      <c r="X39"/>
      <c r="Y39"/>
      <c r="Z39"/>
      <c r="AA39"/>
      <c r="AB39"/>
      <c r="AC39"/>
    </row>
    <row r="40" spans="1:29" ht="18.75" customHeight="1">
      <c r="A40" s="13" t="s">
        <v>46</v>
      </c>
      <c r="B40" s="24">
        <v>0</v>
      </c>
      <c r="C40" s="24">
        <v>0</v>
      </c>
      <c r="D40" s="24">
        <v>0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24">
        <v>0</v>
      </c>
      <c r="K40" s="24">
        <v>0</v>
      </c>
      <c r="L40" s="24">
        <v>0</v>
      </c>
      <c r="M40" s="24">
        <v>0</v>
      </c>
      <c r="N40" s="24">
        <v>0</v>
      </c>
      <c r="O40" s="24">
        <v>0</v>
      </c>
      <c r="P40" s="24">
        <v>0</v>
      </c>
      <c r="Q40" s="24">
        <v>0</v>
      </c>
      <c r="R40" s="24">
        <f t="shared" si="14"/>
        <v>0</v>
      </c>
      <c r="S40"/>
      <c r="T40"/>
      <c r="U40"/>
      <c r="V40"/>
      <c r="W40"/>
      <c r="X40"/>
      <c r="Y40"/>
      <c r="Z40"/>
      <c r="AA40"/>
      <c r="AB40"/>
      <c r="AC40"/>
    </row>
    <row r="41" spans="1:29" ht="18.75" customHeight="1">
      <c r="A41" s="16" t="s">
        <v>45</v>
      </c>
      <c r="B41" s="24">
        <v>0</v>
      </c>
      <c r="C41" s="24">
        <v>0</v>
      </c>
      <c r="D41" s="24">
        <v>0</v>
      </c>
      <c r="E41" s="24">
        <v>0</v>
      </c>
      <c r="F41" s="24">
        <v>0</v>
      </c>
      <c r="G41" s="24">
        <v>0</v>
      </c>
      <c r="H41" s="24">
        <v>0</v>
      </c>
      <c r="I41" s="24">
        <v>0</v>
      </c>
      <c r="J41" s="24">
        <v>0</v>
      </c>
      <c r="K41" s="24">
        <v>0</v>
      </c>
      <c r="L41" s="24">
        <v>0</v>
      </c>
      <c r="M41" s="24">
        <v>0</v>
      </c>
      <c r="N41" s="24">
        <v>0</v>
      </c>
      <c r="O41" s="24">
        <v>0</v>
      </c>
      <c r="P41" s="24">
        <v>0</v>
      </c>
      <c r="Q41" s="24">
        <v>0</v>
      </c>
      <c r="R41" s="24">
        <f t="shared" si="14"/>
        <v>0</v>
      </c>
      <c r="S41"/>
      <c r="T41"/>
      <c r="U41"/>
      <c r="V41"/>
      <c r="W41"/>
      <c r="X41"/>
      <c r="Y41"/>
      <c r="Z41"/>
      <c r="AA41"/>
      <c r="AB41"/>
      <c r="AC41"/>
    </row>
    <row r="42" spans="1:29" ht="18.75" customHeight="1">
      <c r="A42" s="17" t="s">
        <v>60</v>
      </c>
      <c r="B42" s="27">
        <v>0</v>
      </c>
      <c r="C42" s="27">
        <v>0</v>
      </c>
      <c r="D42" s="27">
        <v>0</v>
      </c>
      <c r="E42" s="27">
        <v>0</v>
      </c>
      <c r="F42" s="27">
        <v>0</v>
      </c>
      <c r="G42" s="27">
        <v>0</v>
      </c>
      <c r="H42" s="27">
        <v>0</v>
      </c>
      <c r="I42" s="27">
        <v>0</v>
      </c>
      <c r="J42" s="27">
        <v>0</v>
      </c>
      <c r="K42" s="27">
        <v>0</v>
      </c>
      <c r="L42" s="27">
        <v>0</v>
      </c>
      <c r="M42" s="27">
        <v>0</v>
      </c>
      <c r="N42" s="27">
        <v>0</v>
      </c>
      <c r="O42" s="27">
        <v>0</v>
      </c>
      <c r="P42" s="27">
        <v>0</v>
      </c>
      <c r="Q42" s="27">
        <v>0</v>
      </c>
      <c r="R42" s="24">
        <f t="shared" si="14"/>
        <v>0</v>
      </c>
      <c r="S42"/>
      <c r="T42"/>
      <c r="U42"/>
      <c r="V42"/>
      <c r="W42"/>
      <c r="X42"/>
      <c r="Y42"/>
      <c r="Z42"/>
      <c r="AA42"/>
      <c r="AB42"/>
      <c r="AC42"/>
    </row>
    <row r="43" spans="1:29" ht="18.75" customHeight="1">
      <c r="A43" s="17" t="s">
        <v>97</v>
      </c>
      <c r="B43" s="27">
        <v>-3865.55</v>
      </c>
      <c r="C43" s="27">
        <v>-720.54</v>
      </c>
      <c r="D43" s="27">
        <v>-3018.69</v>
      </c>
      <c r="E43" s="27">
        <v>-1246.3</v>
      </c>
      <c r="F43" s="27">
        <v>-51618.44</v>
      </c>
      <c r="G43" s="27">
        <v>0</v>
      </c>
      <c r="H43" s="27">
        <v>-42074.81</v>
      </c>
      <c r="I43" s="27">
        <v>146.68</v>
      </c>
      <c r="J43" s="27">
        <v>0</v>
      </c>
      <c r="K43" s="27">
        <v>984.31</v>
      </c>
      <c r="L43" s="27">
        <v>-30993.27</v>
      </c>
      <c r="M43" s="27">
        <v>-2297.15</v>
      </c>
      <c r="N43" s="27">
        <v>2771.33</v>
      </c>
      <c r="O43" s="27">
        <v>4055.46</v>
      </c>
      <c r="P43" s="27">
        <v>30.02</v>
      </c>
      <c r="Q43" s="27">
        <v>0</v>
      </c>
      <c r="R43" s="24">
        <f t="shared" si="14"/>
        <v>-127846.95000000001</v>
      </c>
      <c r="S43"/>
      <c r="T43"/>
      <c r="U43"/>
      <c r="V43"/>
      <c r="W43"/>
      <c r="X43"/>
      <c r="Y43"/>
      <c r="Z43"/>
      <c r="AA43"/>
      <c r="AB43"/>
      <c r="AC43"/>
    </row>
    <row r="44" spans="1:22" ht="18.75" customHeight="1">
      <c r="A44" s="68" t="s">
        <v>47</v>
      </c>
      <c r="B44" s="24">
        <v>0</v>
      </c>
      <c r="C44" s="24">
        <v>0</v>
      </c>
      <c r="D44" s="24">
        <v>0</v>
      </c>
      <c r="E44" s="24">
        <v>0</v>
      </c>
      <c r="F44" s="24">
        <v>0</v>
      </c>
      <c r="G44" s="24">
        <v>0</v>
      </c>
      <c r="H44" s="24">
        <v>0</v>
      </c>
      <c r="I44" s="24">
        <v>0</v>
      </c>
      <c r="J44" s="24">
        <v>0</v>
      </c>
      <c r="K44" s="24">
        <v>0</v>
      </c>
      <c r="L44" s="24">
        <v>0</v>
      </c>
      <c r="M44" s="24">
        <v>0</v>
      </c>
      <c r="N44" s="24">
        <v>0</v>
      </c>
      <c r="O44" s="24">
        <v>0</v>
      </c>
      <c r="P44" s="24">
        <v>0</v>
      </c>
      <c r="Q44" s="24">
        <v>-128863.49</v>
      </c>
      <c r="R44" s="20">
        <f t="shared" si="14"/>
        <v>-128863.49</v>
      </c>
      <c r="S44"/>
      <c r="T44"/>
      <c r="U44"/>
      <c r="V44"/>
    </row>
    <row r="45" spans="1:22" ht="18.75" customHeight="1">
      <c r="A45" s="68" t="s">
        <v>48</v>
      </c>
      <c r="B45" s="24">
        <v>0</v>
      </c>
      <c r="C45" s="24">
        <v>0</v>
      </c>
      <c r="D45" s="24">
        <v>0</v>
      </c>
      <c r="E45" s="24">
        <v>-21.8</v>
      </c>
      <c r="F45" s="24">
        <v>-39311.29</v>
      </c>
      <c r="G45" s="24">
        <v>0</v>
      </c>
      <c r="H45" s="24">
        <v>-23836.34</v>
      </c>
      <c r="I45" s="24">
        <v>0</v>
      </c>
      <c r="J45" s="24">
        <v>0</v>
      </c>
      <c r="K45" s="24">
        <v>0</v>
      </c>
      <c r="L45" s="24">
        <v>-12318.92</v>
      </c>
      <c r="M45" s="24">
        <v>0</v>
      </c>
      <c r="N45" s="24">
        <v>0</v>
      </c>
      <c r="O45" s="24">
        <v>0</v>
      </c>
      <c r="P45" s="24">
        <v>0</v>
      </c>
      <c r="Q45" s="24">
        <v>-129637.49</v>
      </c>
      <c r="R45" s="20">
        <f t="shared" si="14"/>
        <v>-205125.84000000003</v>
      </c>
      <c r="S45"/>
      <c r="T45"/>
      <c r="U45"/>
      <c r="V45"/>
    </row>
    <row r="46" spans="1:29" ht="15.75">
      <c r="A46" s="2" t="s">
        <v>49</v>
      </c>
      <c r="B46" s="29">
        <f aca="true" t="shared" si="16" ref="B46:Q46">+B28+B32</f>
        <v>739450.0882</v>
      </c>
      <c r="C46" s="29">
        <f t="shared" si="16"/>
        <v>179316.66000000003</v>
      </c>
      <c r="D46" s="29">
        <f t="shared" si="16"/>
        <v>499563.61300000007</v>
      </c>
      <c r="E46" s="29">
        <f t="shared" si="16"/>
        <v>185332.32080000002</v>
      </c>
      <c r="F46" s="29">
        <f t="shared" si="16"/>
        <v>615909.03</v>
      </c>
      <c r="G46" s="29">
        <f t="shared" si="16"/>
        <v>191095.7132</v>
      </c>
      <c r="H46" s="29">
        <f t="shared" si="16"/>
        <v>646350.1554999999</v>
      </c>
      <c r="I46" s="29">
        <f t="shared" si="16"/>
        <v>791215.4034</v>
      </c>
      <c r="J46" s="29">
        <f t="shared" si="16"/>
        <v>134517.715</v>
      </c>
      <c r="K46" s="29">
        <f t="shared" si="16"/>
        <v>653811.7522</v>
      </c>
      <c r="L46" s="29">
        <f t="shared" si="16"/>
        <v>637303.521</v>
      </c>
      <c r="M46" s="29">
        <f t="shared" si="16"/>
        <v>843134.7853999999</v>
      </c>
      <c r="N46" s="29">
        <f t="shared" si="16"/>
        <v>766650.754</v>
      </c>
      <c r="O46" s="29">
        <f t="shared" si="16"/>
        <v>407976.24640000006</v>
      </c>
      <c r="P46" s="29">
        <f>+P28+P32</f>
        <v>234322.49279999998</v>
      </c>
      <c r="Q46" s="29">
        <f t="shared" si="16"/>
        <v>0</v>
      </c>
      <c r="R46" s="29">
        <f>SUM(B46:Q46)</f>
        <v>7525950.250899999</v>
      </c>
      <c r="S46" s="65"/>
      <c r="T46" s="67"/>
      <c r="U46"/>
      <c r="V46"/>
      <c r="W46"/>
      <c r="X46"/>
      <c r="Y46"/>
      <c r="Z46"/>
      <c r="AA46"/>
      <c r="AB46"/>
      <c r="AC46"/>
    </row>
    <row r="47" spans="1:22" ht="15" customHeight="1">
      <c r="A47" s="33"/>
      <c r="B47" s="66"/>
      <c r="C47" s="66"/>
      <c r="D47" s="66"/>
      <c r="E47" s="45"/>
      <c r="F47" s="45"/>
      <c r="G47" s="45"/>
      <c r="H47" s="45"/>
      <c r="I47" s="45"/>
      <c r="J47" s="45"/>
      <c r="K47" s="66"/>
      <c r="L47" s="45"/>
      <c r="M47" s="45"/>
      <c r="N47" s="45"/>
      <c r="O47" s="45"/>
      <c r="P47" s="45"/>
      <c r="Q47" s="45"/>
      <c r="R47" s="46"/>
      <c r="S47" s="67"/>
      <c r="T47" s="63"/>
      <c r="U47" s="65"/>
      <c r="V47"/>
    </row>
    <row r="48" spans="1:20" ht="15" customHeight="1">
      <c r="A48" s="28"/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1"/>
      <c r="T48" s="64"/>
    </row>
    <row r="49" spans="1:20" ht="18.75" customHeight="1">
      <c r="A49" s="2" t="s">
        <v>50</v>
      </c>
      <c r="B49" s="35">
        <f>SUM(B50:B64)</f>
        <v>739450.09</v>
      </c>
      <c r="C49" s="35">
        <f aca="true" t="shared" si="17" ref="C49:Q49">SUM(C50:C64)</f>
        <v>179316.66</v>
      </c>
      <c r="D49" s="35">
        <f t="shared" si="17"/>
        <v>499563.61000000004</v>
      </c>
      <c r="E49" s="35">
        <f t="shared" si="17"/>
        <v>185332.32</v>
      </c>
      <c r="F49" s="35">
        <f t="shared" si="17"/>
        <v>615909.03</v>
      </c>
      <c r="G49" s="35">
        <f t="shared" si="17"/>
        <v>191095.71</v>
      </c>
      <c r="H49" s="35">
        <f t="shared" si="17"/>
        <v>646350.16</v>
      </c>
      <c r="I49" s="35">
        <f t="shared" si="17"/>
        <v>791215.4</v>
      </c>
      <c r="J49" s="35">
        <f t="shared" si="17"/>
        <v>134517.72</v>
      </c>
      <c r="K49" s="35">
        <f t="shared" si="17"/>
        <v>653811.76</v>
      </c>
      <c r="L49" s="35">
        <f t="shared" si="17"/>
        <v>637303.52</v>
      </c>
      <c r="M49" s="35">
        <f t="shared" si="17"/>
        <v>843134.7899999999</v>
      </c>
      <c r="N49" s="35">
        <f t="shared" si="17"/>
        <v>766650.75</v>
      </c>
      <c r="O49" s="35">
        <f t="shared" si="17"/>
        <v>407976.25</v>
      </c>
      <c r="P49" s="35">
        <f>SUM(P50:P64)</f>
        <v>234322.49</v>
      </c>
      <c r="Q49" s="35">
        <f t="shared" si="17"/>
        <v>0</v>
      </c>
      <c r="R49" s="29">
        <f>SUM(R50:R64)</f>
        <v>7525950.260000001</v>
      </c>
      <c r="T49" s="64"/>
    </row>
    <row r="50" spans="1:21" ht="18.75" customHeight="1">
      <c r="A50" s="17" t="s">
        <v>82</v>
      </c>
      <c r="B50" s="35">
        <f>739011.37+438.72</f>
        <v>739450.09</v>
      </c>
      <c r="C50" s="34">
        <v>0</v>
      </c>
      <c r="D50" s="35">
        <f>495808.53+3755.08</f>
        <v>499563.61000000004</v>
      </c>
      <c r="E50" s="34">
        <v>0</v>
      </c>
      <c r="F50" s="34">
        <v>0</v>
      </c>
      <c r="G50" s="34">
        <v>0</v>
      </c>
      <c r="H50" s="34">
        <v>0</v>
      </c>
      <c r="I50" s="34">
        <v>0</v>
      </c>
      <c r="J50" s="34">
        <v>0</v>
      </c>
      <c r="K50" s="34">
        <v>0</v>
      </c>
      <c r="L50" s="34">
        <v>0</v>
      </c>
      <c r="M50" s="34">
        <v>0</v>
      </c>
      <c r="N50" s="34">
        <v>0</v>
      </c>
      <c r="O50" s="34">
        <v>0</v>
      </c>
      <c r="P50" s="34">
        <v>0</v>
      </c>
      <c r="Q50" s="34">
        <v>0</v>
      </c>
      <c r="R50" s="29">
        <f>SUM(B50:Q50)</f>
        <v>1239013.7</v>
      </c>
      <c r="S50"/>
      <c r="T50" s="64"/>
      <c r="U50" s="65"/>
    </row>
    <row r="51" spans="1:19" ht="18.75" customHeight="1">
      <c r="A51" s="17" t="s">
        <v>83</v>
      </c>
      <c r="B51" s="34">
        <v>0</v>
      </c>
      <c r="C51" s="35">
        <f>178831.27+485.39</f>
        <v>179316.66</v>
      </c>
      <c r="D51" s="34">
        <v>0</v>
      </c>
      <c r="E51" s="35">
        <f>185332.32</f>
        <v>185332.32</v>
      </c>
      <c r="F51" s="34">
        <v>0</v>
      </c>
      <c r="G51" s="34">
        <v>0</v>
      </c>
      <c r="H51" s="34">
        <v>0</v>
      </c>
      <c r="I51" s="34">
        <v>0</v>
      </c>
      <c r="J51" s="34">
        <v>0</v>
      </c>
      <c r="K51" s="34">
        <v>0</v>
      </c>
      <c r="L51" s="34">
        <v>0</v>
      </c>
      <c r="M51" s="34">
        <v>0</v>
      </c>
      <c r="N51" s="34">
        <v>0</v>
      </c>
      <c r="O51" s="34">
        <v>0</v>
      </c>
      <c r="P51" s="34">
        <v>0</v>
      </c>
      <c r="Q51" s="34">
        <v>0</v>
      </c>
      <c r="R51" s="29">
        <f aca="true" t="shared" si="18" ref="R51:R63">SUM(B51:Q51)</f>
        <v>364648.98</v>
      </c>
      <c r="S51"/>
    </row>
    <row r="52" spans="1:20" ht="18.75" customHeight="1">
      <c r="A52" s="17" t="s">
        <v>29</v>
      </c>
      <c r="B52" s="34">
        <v>0</v>
      </c>
      <c r="C52" s="34">
        <v>0</v>
      </c>
      <c r="D52" s="34">
        <v>0</v>
      </c>
      <c r="E52" s="34">
        <v>0</v>
      </c>
      <c r="F52" s="26">
        <v>615909.03</v>
      </c>
      <c r="G52" s="34">
        <v>0</v>
      </c>
      <c r="H52" s="34">
        <v>0</v>
      </c>
      <c r="I52" s="34">
        <v>0</v>
      </c>
      <c r="J52" s="34">
        <v>0</v>
      </c>
      <c r="K52" s="34">
        <v>0</v>
      </c>
      <c r="L52" s="34">
        <v>0</v>
      </c>
      <c r="M52" s="34">
        <v>0</v>
      </c>
      <c r="N52" s="34">
        <v>0</v>
      </c>
      <c r="O52" s="34">
        <v>0</v>
      </c>
      <c r="P52" s="34">
        <v>0</v>
      </c>
      <c r="Q52" s="34">
        <v>0</v>
      </c>
      <c r="R52" s="26">
        <f t="shared" si="18"/>
        <v>615909.03</v>
      </c>
      <c r="T52"/>
    </row>
    <row r="53" spans="1:21" ht="18.75" customHeight="1">
      <c r="A53" s="17" t="s">
        <v>35</v>
      </c>
      <c r="B53" s="34">
        <v>0</v>
      </c>
      <c r="C53" s="34">
        <v>0</v>
      </c>
      <c r="D53" s="34">
        <v>0</v>
      </c>
      <c r="E53" s="34">
        <v>0</v>
      </c>
      <c r="F53" s="34">
        <v>0</v>
      </c>
      <c r="G53" s="26">
        <v>191095.71</v>
      </c>
      <c r="H53" s="34">
        <v>0</v>
      </c>
      <c r="I53" s="34">
        <v>0</v>
      </c>
      <c r="J53" s="34">
        <v>0</v>
      </c>
      <c r="K53" s="34">
        <v>0</v>
      </c>
      <c r="L53" s="34">
        <v>0</v>
      </c>
      <c r="M53" s="34">
        <v>0</v>
      </c>
      <c r="N53" s="34">
        <v>0</v>
      </c>
      <c r="O53" s="34">
        <v>0</v>
      </c>
      <c r="P53" s="34">
        <v>0</v>
      </c>
      <c r="Q53" s="34">
        <v>0</v>
      </c>
      <c r="R53" s="29">
        <f t="shared" si="18"/>
        <v>191095.71</v>
      </c>
      <c r="U53"/>
    </row>
    <row r="54" spans="1:22" ht="18.75" customHeight="1">
      <c r="A54" s="17" t="s">
        <v>30</v>
      </c>
      <c r="B54" s="34">
        <v>0</v>
      </c>
      <c r="C54" s="34">
        <v>0</v>
      </c>
      <c r="D54" s="34">
        <v>0</v>
      </c>
      <c r="E54" s="34">
        <v>0</v>
      </c>
      <c r="F54" s="34">
        <v>0</v>
      </c>
      <c r="G54" s="34">
        <v>0</v>
      </c>
      <c r="H54" s="26">
        <v>646350.16</v>
      </c>
      <c r="I54" s="34">
        <v>0</v>
      </c>
      <c r="J54" s="34">
        <v>0</v>
      </c>
      <c r="K54" s="34">
        <v>0</v>
      </c>
      <c r="L54" s="34">
        <v>0</v>
      </c>
      <c r="M54" s="34">
        <v>0</v>
      </c>
      <c r="N54" s="34">
        <v>0</v>
      </c>
      <c r="O54" s="34">
        <v>0</v>
      </c>
      <c r="P54" s="34">
        <v>0</v>
      </c>
      <c r="Q54" s="34">
        <v>0</v>
      </c>
      <c r="R54" s="26">
        <f t="shared" si="18"/>
        <v>646350.16</v>
      </c>
      <c r="V54"/>
    </row>
    <row r="55" spans="1:23" ht="18.75" customHeight="1">
      <c r="A55" s="17" t="s">
        <v>51</v>
      </c>
      <c r="B55" s="34">
        <v>0</v>
      </c>
      <c r="C55" s="34">
        <v>0</v>
      </c>
      <c r="D55" s="34">
        <v>0</v>
      </c>
      <c r="E55" s="34">
        <v>0</v>
      </c>
      <c r="F55" s="34">
        <v>0</v>
      </c>
      <c r="G55" s="34">
        <v>0</v>
      </c>
      <c r="H55" s="34">
        <v>0</v>
      </c>
      <c r="I55" s="35">
        <v>791215.4</v>
      </c>
      <c r="J55" s="34">
        <v>0</v>
      </c>
      <c r="K55" s="34">
        <v>0</v>
      </c>
      <c r="L55" s="34">
        <v>0</v>
      </c>
      <c r="M55" s="34">
        <v>0</v>
      </c>
      <c r="N55" s="34">
        <v>0</v>
      </c>
      <c r="O55" s="34">
        <v>0</v>
      </c>
      <c r="P55" s="34">
        <v>0</v>
      </c>
      <c r="Q55" s="34">
        <v>0</v>
      </c>
      <c r="R55" s="29">
        <f t="shared" si="18"/>
        <v>791215.4</v>
      </c>
      <c r="W55"/>
    </row>
    <row r="56" spans="1:23" ht="18.75" customHeight="1">
      <c r="A56" s="17" t="s">
        <v>80</v>
      </c>
      <c r="B56" s="34">
        <v>0</v>
      </c>
      <c r="C56" s="34">
        <v>0</v>
      </c>
      <c r="D56" s="34">
        <v>0</v>
      </c>
      <c r="E56" s="34">
        <v>0</v>
      </c>
      <c r="F56" s="34">
        <v>0</v>
      </c>
      <c r="G56" s="34">
        <v>0</v>
      </c>
      <c r="H56" s="34">
        <v>0</v>
      </c>
      <c r="I56" s="34">
        <v>0</v>
      </c>
      <c r="J56" s="35">
        <v>134517.72</v>
      </c>
      <c r="K56" s="34">
        <v>0</v>
      </c>
      <c r="L56" s="34">
        <v>0</v>
      </c>
      <c r="M56" s="34"/>
      <c r="N56" s="34"/>
      <c r="O56" s="34"/>
      <c r="P56" s="34"/>
      <c r="Q56" s="34"/>
      <c r="R56" s="29">
        <f t="shared" si="18"/>
        <v>134517.72</v>
      </c>
      <c r="W56"/>
    </row>
    <row r="57" spans="1:24" ht="18.75" customHeight="1">
      <c r="A57" s="17" t="s">
        <v>81</v>
      </c>
      <c r="B57" s="34">
        <v>0</v>
      </c>
      <c r="C57" s="34">
        <v>0</v>
      </c>
      <c r="D57" s="34">
        <v>0</v>
      </c>
      <c r="E57" s="34">
        <v>0</v>
      </c>
      <c r="F57" s="34">
        <v>0</v>
      </c>
      <c r="G57" s="34">
        <v>0</v>
      </c>
      <c r="H57" s="34">
        <v>0</v>
      </c>
      <c r="I57" s="34">
        <v>0</v>
      </c>
      <c r="J57" s="34">
        <v>0</v>
      </c>
      <c r="K57" s="35">
        <v>653811.76</v>
      </c>
      <c r="L57" s="34">
        <v>0</v>
      </c>
      <c r="M57" s="34">
        <v>0</v>
      </c>
      <c r="N57" s="34">
        <v>0</v>
      </c>
      <c r="O57" s="34">
        <v>0</v>
      </c>
      <c r="P57" s="34">
        <v>0</v>
      </c>
      <c r="Q57" s="34">
        <v>0</v>
      </c>
      <c r="R57" s="29">
        <f t="shared" si="18"/>
        <v>653811.76</v>
      </c>
      <c r="X57"/>
    </row>
    <row r="58" spans="1:25" ht="18.75" customHeight="1">
      <c r="A58" s="17" t="s">
        <v>86</v>
      </c>
      <c r="B58" s="34">
        <v>0</v>
      </c>
      <c r="C58" s="34">
        <v>0</v>
      </c>
      <c r="D58" s="34">
        <v>0</v>
      </c>
      <c r="E58" s="34">
        <v>0</v>
      </c>
      <c r="F58" s="34">
        <v>0</v>
      </c>
      <c r="G58" s="34">
        <v>0</v>
      </c>
      <c r="H58" s="34">
        <v>0</v>
      </c>
      <c r="I58" s="34">
        <v>0</v>
      </c>
      <c r="J58" s="34">
        <v>0</v>
      </c>
      <c r="K58" s="34">
        <v>0</v>
      </c>
      <c r="L58" s="26">
        <v>637303.52</v>
      </c>
      <c r="M58" s="34">
        <v>0</v>
      </c>
      <c r="N58" s="34">
        <v>0</v>
      </c>
      <c r="O58" s="34">
        <v>0</v>
      </c>
      <c r="P58" s="34">
        <v>0</v>
      </c>
      <c r="Q58" s="34">
        <v>0</v>
      </c>
      <c r="R58" s="29">
        <f t="shared" si="18"/>
        <v>637303.52</v>
      </c>
      <c r="Y58"/>
    </row>
    <row r="59" spans="1:26" ht="18.75" customHeight="1">
      <c r="A59" s="17" t="s">
        <v>87</v>
      </c>
      <c r="B59" s="34">
        <v>0</v>
      </c>
      <c r="C59" s="34">
        <v>0</v>
      </c>
      <c r="D59" s="34">
        <v>0</v>
      </c>
      <c r="E59" s="34">
        <v>0</v>
      </c>
      <c r="F59" s="34">
        <v>0</v>
      </c>
      <c r="G59" s="34">
        <v>0</v>
      </c>
      <c r="H59" s="34">
        <v>0</v>
      </c>
      <c r="I59" s="34">
        <v>0</v>
      </c>
      <c r="J59" s="34">
        <v>0</v>
      </c>
      <c r="K59" s="34">
        <v>0</v>
      </c>
      <c r="L59" s="34">
        <v>0</v>
      </c>
      <c r="M59" s="26">
        <f>20164.6+822970.19</f>
        <v>843134.7899999999</v>
      </c>
      <c r="N59" s="34">
        <v>0</v>
      </c>
      <c r="O59" s="34">
        <v>0</v>
      </c>
      <c r="P59" s="34">
        <v>0</v>
      </c>
      <c r="Q59" s="34">
        <v>0</v>
      </c>
      <c r="R59" s="29">
        <f t="shared" si="18"/>
        <v>843134.7899999999</v>
      </c>
      <c r="S59"/>
      <c r="Z59"/>
    </row>
    <row r="60" spans="1:27" ht="18.75" customHeight="1">
      <c r="A60" s="17" t="s">
        <v>31</v>
      </c>
      <c r="B60" s="34">
        <v>0</v>
      </c>
      <c r="C60" s="34">
        <v>0</v>
      </c>
      <c r="D60" s="34">
        <v>0</v>
      </c>
      <c r="E60" s="34">
        <v>0</v>
      </c>
      <c r="F60" s="34">
        <v>0</v>
      </c>
      <c r="G60" s="34">
        <v>0</v>
      </c>
      <c r="H60" s="34">
        <v>0</v>
      </c>
      <c r="I60" s="34">
        <v>0</v>
      </c>
      <c r="J60" s="34">
        <v>0</v>
      </c>
      <c r="K60" s="34">
        <v>0</v>
      </c>
      <c r="L60" s="34">
        <v>0</v>
      </c>
      <c r="M60" s="34">
        <v>0</v>
      </c>
      <c r="N60" s="26">
        <v>766650.75</v>
      </c>
      <c r="O60" s="34">
        <v>0</v>
      </c>
      <c r="P60" s="34">
        <v>0</v>
      </c>
      <c r="Q60" s="34">
        <v>0</v>
      </c>
      <c r="R60" s="29">
        <f t="shared" si="18"/>
        <v>766650.75</v>
      </c>
      <c r="T60"/>
      <c r="AA60"/>
    </row>
    <row r="61" spans="1:28" ht="18.75" customHeight="1">
      <c r="A61" s="17" t="s">
        <v>88</v>
      </c>
      <c r="B61" s="34">
        <v>0</v>
      </c>
      <c r="C61" s="34">
        <v>0</v>
      </c>
      <c r="D61" s="34">
        <v>0</v>
      </c>
      <c r="E61" s="34">
        <v>0</v>
      </c>
      <c r="F61" s="34">
        <v>0</v>
      </c>
      <c r="G61" s="34">
        <v>0</v>
      </c>
      <c r="H61" s="34">
        <v>0</v>
      </c>
      <c r="I61" s="34">
        <v>0</v>
      </c>
      <c r="J61" s="34">
        <v>0</v>
      </c>
      <c r="K61" s="34">
        <v>0</v>
      </c>
      <c r="L61" s="34">
        <v>0</v>
      </c>
      <c r="M61" s="34">
        <v>0</v>
      </c>
      <c r="N61" s="34">
        <v>0</v>
      </c>
      <c r="O61" s="26">
        <v>407976.25</v>
      </c>
      <c r="P61" s="34">
        <v>0</v>
      </c>
      <c r="Q61" s="34">
        <v>0</v>
      </c>
      <c r="R61" s="29">
        <f t="shared" si="18"/>
        <v>407976.25</v>
      </c>
      <c r="U61"/>
      <c r="AB61"/>
    </row>
    <row r="62" spans="1:29" ht="18.75" customHeight="1">
      <c r="A62" s="17" t="s">
        <v>89</v>
      </c>
      <c r="B62" s="34">
        <v>0</v>
      </c>
      <c r="C62" s="34">
        <v>0</v>
      </c>
      <c r="D62" s="34">
        <v>0</v>
      </c>
      <c r="E62" s="34">
        <v>0</v>
      </c>
      <c r="F62" s="34">
        <v>0</v>
      </c>
      <c r="G62" s="34">
        <v>0</v>
      </c>
      <c r="H62" s="34">
        <v>0</v>
      </c>
      <c r="I62" s="34">
        <v>0</v>
      </c>
      <c r="J62" s="34">
        <v>0</v>
      </c>
      <c r="K62" s="34">
        <v>0</v>
      </c>
      <c r="L62" s="34">
        <v>0</v>
      </c>
      <c r="M62" s="34">
        <v>0</v>
      </c>
      <c r="N62" s="34">
        <v>0</v>
      </c>
      <c r="O62" s="34">
        <v>0</v>
      </c>
      <c r="P62" s="26">
        <v>234322.49</v>
      </c>
      <c r="Q62" s="34">
        <v>0</v>
      </c>
      <c r="R62" s="29">
        <f t="shared" si="18"/>
        <v>234322.49</v>
      </c>
      <c r="S62"/>
      <c r="V62"/>
      <c r="AC62"/>
    </row>
    <row r="63" spans="1:29" ht="18.75" customHeight="1">
      <c r="A63" s="17" t="s">
        <v>90</v>
      </c>
      <c r="B63" s="34">
        <v>0</v>
      </c>
      <c r="C63" s="34">
        <v>0</v>
      </c>
      <c r="D63" s="34">
        <v>0</v>
      </c>
      <c r="E63" s="34">
        <v>0</v>
      </c>
      <c r="F63" s="34">
        <v>0</v>
      </c>
      <c r="G63" s="34">
        <v>0</v>
      </c>
      <c r="H63" s="34">
        <v>0</v>
      </c>
      <c r="I63" s="34">
        <v>0</v>
      </c>
      <c r="J63" s="34">
        <v>0</v>
      </c>
      <c r="K63" s="34">
        <v>0</v>
      </c>
      <c r="L63" s="34">
        <v>0</v>
      </c>
      <c r="M63" s="34"/>
      <c r="N63" s="34">
        <v>0</v>
      </c>
      <c r="O63" s="34">
        <v>0</v>
      </c>
      <c r="P63" s="34">
        <v>0</v>
      </c>
      <c r="Q63" s="26">
        <v>0</v>
      </c>
      <c r="R63" s="29">
        <f t="shared" si="18"/>
        <v>0</v>
      </c>
      <c r="S63"/>
      <c r="V63"/>
      <c r="AC63"/>
    </row>
    <row r="64" spans="1:29" ht="18.75" customHeight="1">
      <c r="A64" s="17"/>
      <c r="B64" s="32"/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/>
      <c r="T64"/>
      <c r="U64"/>
      <c r="V64"/>
      <c r="W64"/>
      <c r="X64"/>
      <c r="Y64"/>
      <c r="Z64"/>
      <c r="AA64"/>
      <c r="AB64"/>
      <c r="AC64"/>
    </row>
    <row r="65" spans="1:18" ht="17.25" customHeight="1">
      <c r="A65" s="70"/>
      <c r="B65" s="71">
        <v>0</v>
      </c>
      <c r="C65" s="71">
        <v>0</v>
      </c>
      <c r="D65" s="71">
        <v>0</v>
      </c>
      <c r="E65" s="71">
        <v>0</v>
      </c>
      <c r="F65" s="71">
        <v>0</v>
      </c>
      <c r="G65" s="71">
        <v>0</v>
      </c>
      <c r="H65" s="71">
        <v>0</v>
      </c>
      <c r="I65" s="71">
        <v>0</v>
      </c>
      <c r="J65" s="71">
        <v>0</v>
      </c>
      <c r="K65" s="71">
        <v>0</v>
      </c>
      <c r="L65" s="71">
        <v>0</v>
      </c>
      <c r="M65" s="71">
        <v>0</v>
      </c>
      <c r="N65" s="71">
        <v>0</v>
      </c>
      <c r="O65" s="71"/>
      <c r="P65" s="71"/>
      <c r="Q65" s="71"/>
      <c r="R65" s="71"/>
    </row>
    <row r="66" spans="1:18" ht="15" customHeight="1">
      <c r="A66" s="36"/>
      <c r="B66" s="37"/>
      <c r="C66" s="37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8"/>
    </row>
    <row r="67" spans="1:18" ht="18.75" customHeight="1">
      <c r="A67" s="2" t="s">
        <v>77</v>
      </c>
      <c r="B67" s="34">
        <v>0</v>
      </c>
      <c r="C67" s="34">
        <v>0</v>
      </c>
      <c r="D67" s="34">
        <v>0</v>
      </c>
      <c r="E67" s="34">
        <v>0</v>
      </c>
      <c r="F67" s="34">
        <v>0</v>
      </c>
      <c r="G67" s="34">
        <v>0</v>
      </c>
      <c r="H67" s="34">
        <v>0</v>
      </c>
      <c r="I67" s="34">
        <v>0</v>
      </c>
      <c r="J67" s="34">
        <v>0</v>
      </c>
      <c r="K67" s="34">
        <v>0</v>
      </c>
      <c r="L67" s="34">
        <v>0</v>
      </c>
      <c r="M67" s="34">
        <v>0</v>
      </c>
      <c r="N67" s="34">
        <v>0</v>
      </c>
      <c r="O67" s="34">
        <v>0</v>
      </c>
      <c r="P67" s="34">
        <v>0</v>
      </c>
      <c r="Q67" s="34">
        <v>0</v>
      </c>
      <c r="R67" s="29"/>
    </row>
    <row r="68" spans="1:19" ht="18.75" customHeight="1">
      <c r="A68" s="17" t="s">
        <v>84</v>
      </c>
      <c r="B68" s="42">
        <f>B29/B7</f>
        <v>2.2477</v>
      </c>
      <c r="C68" s="42">
        <v>0</v>
      </c>
      <c r="D68" s="42">
        <f>D29/D7</f>
        <v>2.3155</v>
      </c>
      <c r="E68" s="42">
        <v>0</v>
      </c>
      <c r="F68" s="42">
        <v>0</v>
      </c>
      <c r="G68" s="42">
        <v>0</v>
      </c>
      <c r="H68" s="34">
        <v>0</v>
      </c>
      <c r="I68" s="34">
        <v>0</v>
      </c>
      <c r="J68" s="42">
        <v>0</v>
      </c>
      <c r="K68" s="42">
        <v>0</v>
      </c>
      <c r="L68" s="42">
        <v>0</v>
      </c>
      <c r="M68" s="42">
        <v>0</v>
      </c>
      <c r="N68" s="34">
        <v>0</v>
      </c>
      <c r="O68" s="42">
        <v>0</v>
      </c>
      <c r="P68" s="42">
        <v>0</v>
      </c>
      <c r="Q68" s="42">
        <v>0</v>
      </c>
      <c r="R68" s="29"/>
      <c r="S68"/>
    </row>
    <row r="69" spans="1:19" ht="18.75" customHeight="1">
      <c r="A69" s="17" t="s">
        <v>85</v>
      </c>
      <c r="B69" s="42">
        <v>0</v>
      </c>
      <c r="C69" s="42">
        <f>C29/C7</f>
        <v>2.5868</v>
      </c>
      <c r="D69" s="42">
        <v>0</v>
      </c>
      <c r="E69" s="42">
        <f>E29/E7</f>
        <v>2.7578</v>
      </c>
      <c r="F69" s="42">
        <v>0</v>
      </c>
      <c r="G69" s="42">
        <v>0</v>
      </c>
      <c r="H69" s="34">
        <v>0</v>
      </c>
      <c r="I69" s="34">
        <v>0</v>
      </c>
      <c r="J69" s="42">
        <v>0</v>
      </c>
      <c r="K69" s="42">
        <v>0</v>
      </c>
      <c r="L69" s="42">
        <v>0</v>
      </c>
      <c r="M69" s="42">
        <v>0</v>
      </c>
      <c r="N69" s="34">
        <v>0</v>
      </c>
      <c r="O69" s="42">
        <v>0</v>
      </c>
      <c r="P69" s="42">
        <v>0</v>
      </c>
      <c r="Q69" s="42">
        <v>0</v>
      </c>
      <c r="R69" s="29"/>
      <c r="S69"/>
    </row>
    <row r="70" spans="1:20" ht="18.75" customHeight="1">
      <c r="A70" s="17" t="s">
        <v>52</v>
      </c>
      <c r="B70" s="42">
        <v>0</v>
      </c>
      <c r="C70" s="42">
        <v>0</v>
      </c>
      <c r="D70" s="42">
        <v>0</v>
      </c>
      <c r="E70" s="42">
        <v>0</v>
      </c>
      <c r="F70" s="22">
        <f>(F$29/F$7)</f>
        <v>2.068</v>
      </c>
      <c r="G70" s="42">
        <v>0</v>
      </c>
      <c r="H70" s="34">
        <v>0</v>
      </c>
      <c r="I70" s="34">
        <v>0</v>
      </c>
      <c r="J70" s="42">
        <v>0</v>
      </c>
      <c r="K70" s="42">
        <v>0</v>
      </c>
      <c r="L70" s="42">
        <v>0</v>
      </c>
      <c r="M70" s="42">
        <v>0</v>
      </c>
      <c r="N70" s="34">
        <v>0</v>
      </c>
      <c r="O70" s="42">
        <v>0</v>
      </c>
      <c r="P70" s="42">
        <v>0</v>
      </c>
      <c r="Q70" s="42">
        <v>0</v>
      </c>
      <c r="R70" s="26"/>
      <c r="T70"/>
    </row>
    <row r="71" spans="1:21" ht="18.75" customHeight="1">
      <c r="A71" s="17" t="s">
        <v>53</v>
      </c>
      <c r="B71" s="42">
        <v>0</v>
      </c>
      <c r="C71" s="42">
        <v>0</v>
      </c>
      <c r="D71" s="42">
        <v>0</v>
      </c>
      <c r="E71" s="42">
        <v>0</v>
      </c>
      <c r="F71" s="42">
        <v>0</v>
      </c>
      <c r="G71" s="22">
        <f>(G$29/G$7)</f>
        <v>3.1212</v>
      </c>
      <c r="H71" s="34">
        <v>0</v>
      </c>
      <c r="I71" s="34">
        <v>0</v>
      </c>
      <c r="J71" s="42">
        <v>0</v>
      </c>
      <c r="K71" s="42">
        <v>0</v>
      </c>
      <c r="L71" s="42">
        <v>0</v>
      </c>
      <c r="M71" s="42">
        <v>0</v>
      </c>
      <c r="N71" s="34">
        <v>0</v>
      </c>
      <c r="O71" s="42">
        <v>0</v>
      </c>
      <c r="P71" s="42">
        <v>0</v>
      </c>
      <c r="Q71" s="42">
        <v>0</v>
      </c>
      <c r="R71" s="29"/>
      <c r="U71"/>
    </row>
    <row r="72" spans="1:22" ht="18.75" customHeight="1">
      <c r="A72" s="17" t="s">
        <v>54</v>
      </c>
      <c r="B72" s="42">
        <v>0</v>
      </c>
      <c r="C72" s="42">
        <v>0</v>
      </c>
      <c r="D72" s="42">
        <v>0</v>
      </c>
      <c r="E72" s="42">
        <v>0</v>
      </c>
      <c r="F72" s="42">
        <v>0</v>
      </c>
      <c r="G72" s="42">
        <v>0</v>
      </c>
      <c r="H72" s="42">
        <f>(H$29/H$7)</f>
        <v>2.3747</v>
      </c>
      <c r="I72" s="34">
        <v>0</v>
      </c>
      <c r="J72" s="42">
        <v>0</v>
      </c>
      <c r="K72" s="42">
        <v>0</v>
      </c>
      <c r="L72" s="42">
        <v>0</v>
      </c>
      <c r="M72" s="42">
        <v>0</v>
      </c>
      <c r="N72" s="34">
        <v>0</v>
      </c>
      <c r="O72" s="42">
        <v>0</v>
      </c>
      <c r="P72" s="42">
        <v>0</v>
      </c>
      <c r="Q72" s="42">
        <v>0</v>
      </c>
      <c r="R72" s="26"/>
      <c r="V72"/>
    </row>
    <row r="73" spans="1:23" ht="18.75" customHeight="1">
      <c r="A73" s="17" t="s">
        <v>55</v>
      </c>
      <c r="B73" s="42">
        <v>0</v>
      </c>
      <c r="C73" s="42">
        <v>0</v>
      </c>
      <c r="D73" s="42">
        <v>0</v>
      </c>
      <c r="E73" s="42">
        <v>0</v>
      </c>
      <c r="F73" s="42">
        <v>0</v>
      </c>
      <c r="G73" s="42">
        <v>0</v>
      </c>
      <c r="H73" s="34">
        <v>0</v>
      </c>
      <c r="I73" s="42">
        <f>(I$29/I$7)</f>
        <v>1.9577999999999998</v>
      </c>
      <c r="J73" s="42">
        <v>0</v>
      </c>
      <c r="K73" s="42">
        <v>0</v>
      </c>
      <c r="L73" s="42">
        <v>0</v>
      </c>
      <c r="M73" s="42">
        <v>0</v>
      </c>
      <c r="N73" s="34">
        <v>0</v>
      </c>
      <c r="O73" s="42">
        <v>0</v>
      </c>
      <c r="P73" s="42">
        <v>0</v>
      </c>
      <c r="Q73" s="42">
        <v>0</v>
      </c>
      <c r="R73" s="29"/>
      <c r="W73"/>
    </row>
    <row r="74" spans="1:24" ht="18.75" customHeight="1">
      <c r="A74" s="17" t="s">
        <v>78</v>
      </c>
      <c r="B74" s="42">
        <v>0</v>
      </c>
      <c r="C74" s="42">
        <v>0</v>
      </c>
      <c r="D74" s="42">
        <v>0</v>
      </c>
      <c r="E74" s="42">
        <v>0</v>
      </c>
      <c r="F74" s="42">
        <v>0</v>
      </c>
      <c r="G74" s="42">
        <v>0</v>
      </c>
      <c r="H74" s="34">
        <v>0</v>
      </c>
      <c r="I74" s="34">
        <v>0</v>
      </c>
      <c r="J74" s="42">
        <f>J29/J7</f>
        <v>2.505</v>
      </c>
      <c r="K74" s="42">
        <v>0</v>
      </c>
      <c r="L74" s="42">
        <v>0</v>
      </c>
      <c r="M74" s="42">
        <v>0</v>
      </c>
      <c r="N74" s="34">
        <v>0</v>
      </c>
      <c r="O74" s="42">
        <v>0</v>
      </c>
      <c r="P74" s="42">
        <v>0</v>
      </c>
      <c r="Q74" s="42">
        <v>0</v>
      </c>
      <c r="R74" s="29"/>
      <c r="X74"/>
    </row>
    <row r="75" spans="1:24" ht="18.75" customHeight="1">
      <c r="A75" s="17" t="s">
        <v>79</v>
      </c>
      <c r="B75" s="42">
        <v>0</v>
      </c>
      <c r="C75" s="42">
        <v>0</v>
      </c>
      <c r="D75" s="42">
        <v>0</v>
      </c>
      <c r="E75" s="42">
        <v>0</v>
      </c>
      <c r="F75" s="42">
        <v>0</v>
      </c>
      <c r="G75" s="42">
        <v>0</v>
      </c>
      <c r="H75" s="34">
        <v>0</v>
      </c>
      <c r="I75" s="34">
        <v>0</v>
      </c>
      <c r="J75" s="42">
        <v>0</v>
      </c>
      <c r="K75" s="42">
        <f>(K$29/K$7)</f>
        <v>2.2862</v>
      </c>
      <c r="L75" s="42">
        <v>0</v>
      </c>
      <c r="M75" s="42">
        <v>0</v>
      </c>
      <c r="N75" s="34">
        <v>0</v>
      </c>
      <c r="O75" s="42">
        <v>0</v>
      </c>
      <c r="P75" s="42">
        <v>0</v>
      </c>
      <c r="Q75" s="42">
        <v>0</v>
      </c>
      <c r="R75" s="29"/>
      <c r="X75"/>
    </row>
    <row r="76" spans="1:25" ht="18.75" customHeight="1">
      <c r="A76" s="17" t="s">
        <v>91</v>
      </c>
      <c r="B76" s="42">
        <v>0</v>
      </c>
      <c r="C76" s="42">
        <v>0</v>
      </c>
      <c r="D76" s="42">
        <v>0</v>
      </c>
      <c r="E76" s="42">
        <v>0</v>
      </c>
      <c r="F76" s="42">
        <v>0</v>
      </c>
      <c r="G76" s="42">
        <v>0</v>
      </c>
      <c r="H76" s="34">
        <v>0</v>
      </c>
      <c r="I76" s="34">
        <v>0</v>
      </c>
      <c r="J76" s="42">
        <v>0</v>
      </c>
      <c r="K76" s="42">
        <v>0</v>
      </c>
      <c r="L76" s="42">
        <f>(L$29/L$7)</f>
        <v>2.6205</v>
      </c>
      <c r="M76" s="42">
        <v>0</v>
      </c>
      <c r="N76" s="34">
        <v>0</v>
      </c>
      <c r="O76" s="42">
        <v>0</v>
      </c>
      <c r="P76" s="42">
        <v>0</v>
      </c>
      <c r="Q76" s="42">
        <v>0</v>
      </c>
      <c r="R76" s="26"/>
      <c r="Y76"/>
    </row>
    <row r="77" spans="1:26" ht="18.75" customHeight="1">
      <c r="A77" s="17" t="s">
        <v>92</v>
      </c>
      <c r="B77" s="42">
        <v>0</v>
      </c>
      <c r="C77" s="42">
        <v>0</v>
      </c>
      <c r="D77" s="42">
        <v>0</v>
      </c>
      <c r="E77" s="42">
        <v>0</v>
      </c>
      <c r="F77" s="42">
        <v>0</v>
      </c>
      <c r="G77" s="42">
        <v>0</v>
      </c>
      <c r="H77" s="34">
        <v>0</v>
      </c>
      <c r="I77" s="34">
        <v>0</v>
      </c>
      <c r="J77" s="42">
        <v>0</v>
      </c>
      <c r="K77" s="42">
        <v>0</v>
      </c>
      <c r="L77" s="42">
        <v>0</v>
      </c>
      <c r="M77" s="42">
        <f>(M$29/M$7)</f>
        <v>2.2923</v>
      </c>
      <c r="N77" s="34">
        <v>0</v>
      </c>
      <c r="O77" s="42">
        <v>0</v>
      </c>
      <c r="P77" s="42">
        <v>0</v>
      </c>
      <c r="Q77" s="42">
        <v>0</v>
      </c>
      <c r="R77" s="29"/>
      <c r="S77"/>
      <c r="Z77"/>
    </row>
    <row r="78" spans="1:27" ht="18.75" customHeight="1">
      <c r="A78" s="17" t="s">
        <v>56</v>
      </c>
      <c r="B78" s="42">
        <v>0</v>
      </c>
      <c r="C78" s="42">
        <v>0</v>
      </c>
      <c r="D78" s="42">
        <v>0</v>
      </c>
      <c r="E78" s="42">
        <v>0</v>
      </c>
      <c r="F78" s="42">
        <v>0</v>
      </c>
      <c r="G78" s="42">
        <v>0</v>
      </c>
      <c r="H78" s="34">
        <v>0</v>
      </c>
      <c r="I78" s="34">
        <v>0</v>
      </c>
      <c r="J78" s="42">
        <v>0</v>
      </c>
      <c r="K78" s="42">
        <v>0</v>
      </c>
      <c r="L78" s="42">
        <v>0</v>
      </c>
      <c r="M78" s="42">
        <v>0</v>
      </c>
      <c r="N78" s="42">
        <f>(N$29/N$7)</f>
        <v>2.5644</v>
      </c>
      <c r="O78" s="42">
        <v>0</v>
      </c>
      <c r="P78" s="42">
        <v>0</v>
      </c>
      <c r="Q78" s="42">
        <v>0</v>
      </c>
      <c r="R78" s="26"/>
      <c r="T78"/>
      <c r="AA78"/>
    </row>
    <row r="79" spans="1:28" ht="18.75" customHeight="1">
      <c r="A79" s="17" t="s">
        <v>93</v>
      </c>
      <c r="B79" s="42">
        <v>0</v>
      </c>
      <c r="C79" s="42">
        <v>0</v>
      </c>
      <c r="D79" s="42">
        <v>0</v>
      </c>
      <c r="E79" s="42">
        <v>0</v>
      </c>
      <c r="F79" s="42">
        <v>0</v>
      </c>
      <c r="G79" s="42">
        <v>0</v>
      </c>
      <c r="H79" s="34">
        <v>0</v>
      </c>
      <c r="I79" s="34">
        <v>0</v>
      </c>
      <c r="J79" s="42">
        <v>0</v>
      </c>
      <c r="K79" s="42">
        <v>0</v>
      </c>
      <c r="L79" s="42">
        <v>0</v>
      </c>
      <c r="M79" s="42">
        <v>0</v>
      </c>
      <c r="N79" s="42">
        <v>0</v>
      </c>
      <c r="O79" s="42">
        <f>(O$29/O$7)</f>
        <v>3.2342</v>
      </c>
      <c r="P79" s="42">
        <v>0</v>
      </c>
      <c r="Q79" s="42">
        <v>0</v>
      </c>
      <c r="R79" s="57"/>
      <c r="U79"/>
      <c r="AB79"/>
    </row>
    <row r="80" spans="1:28" ht="18.75" customHeight="1">
      <c r="A80" s="17" t="s">
        <v>94</v>
      </c>
      <c r="B80" s="42">
        <v>0</v>
      </c>
      <c r="C80" s="42">
        <v>0</v>
      </c>
      <c r="D80" s="42">
        <v>0</v>
      </c>
      <c r="E80" s="42">
        <v>0</v>
      </c>
      <c r="F80" s="42">
        <v>0</v>
      </c>
      <c r="G80" s="42">
        <v>0</v>
      </c>
      <c r="H80" s="34">
        <v>0</v>
      </c>
      <c r="I80" s="34">
        <v>0</v>
      </c>
      <c r="J80" s="42">
        <v>0</v>
      </c>
      <c r="K80" s="42">
        <v>0</v>
      </c>
      <c r="L80" s="42">
        <v>0</v>
      </c>
      <c r="M80" s="42">
        <v>0</v>
      </c>
      <c r="N80" s="42">
        <v>0</v>
      </c>
      <c r="O80" s="42">
        <v>0</v>
      </c>
      <c r="P80" s="42">
        <f>P29/P7</f>
        <v>2.7666</v>
      </c>
      <c r="Q80" s="42">
        <v>0</v>
      </c>
      <c r="R80" s="57"/>
      <c r="U80"/>
      <c r="AB80"/>
    </row>
    <row r="81" spans="1:28" ht="18.75" customHeight="1">
      <c r="A81" s="17" t="s">
        <v>95</v>
      </c>
      <c r="B81" s="42">
        <v>0</v>
      </c>
      <c r="C81" s="42">
        <v>0</v>
      </c>
      <c r="D81" s="42">
        <v>0</v>
      </c>
      <c r="E81" s="42">
        <v>0</v>
      </c>
      <c r="F81" s="42">
        <v>0</v>
      </c>
      <c r="G81" s="42">
        <v>0</v>
      </c>
      <c r="H81" s="34">
        <v>0</v>
      </c>
      <c r="I81" s="34">
        <v>0</v>
      </c>
      <c r="J81" s="42">
        <v>0</v>
      </c>
      <c r="K81" s="42">
        <v>0</v>
      </c>
      <c r="L81" s="42">
        <v>0</v>
      </c>
      <c r="M81" s="42">
        <v>0</v>
      </c>
      <c r="N81" s="42">
        <v>0</v>
      </c>
      <c r="O81" s="42">
        <v>0</v>
      </c>
      <c r="P81" s="42">
        <v>0</v>
      </c>
      <c r="Q81" s="42">
        <v>0</v>
      </c>
      <c r="R81" s="57"/>
      <c r="U81"/>
      <c r="AB81"/>
    </row>
    <row r="82" spans="1:29" ht="18.75" customHeight="1">
      <c r="A82" s="33"/>
      <c r="B82" s="43"/>
      <c r="C82" s="43"/>
      <c r="D82" s="43"/>
      <c r="E82" s="43"/>
      <c r="F82" s="43"/>
      <c r="G82" s="43"/>
      <c r="H82" s="43"/>
      <c r="I82" s="43"/>
      <c r="J82" s="43"/>
      <c r="K82" s="43"/>
      <c r="L82" s="43"/>
      <c r="M82" s="43"/>
      <c r="N82" s="43"/>
      <c r="O82" s="43"/>
      <c r="P82" s="47"/>
      <c r="Q82" s="47"/>
      <c r="R82" s="48"/>
      <c r="S82"/>
      <c r="V82"/>
      <c r="AC82"/>
    </row>
    <row r="83" spans="1:14" ht="21" customHeight="1">
      <c r="A83" s="60" t="s">
        <v>32</v>
      </c>
      <c r="B83" s="61"/>
      <c r="C83" s="61"/>
      <c r="D83" s="61"/>
      <c r="E83"/>
      <c r="F83"/>
      <c r="G83"/>
      <c r="H83"/>
      <c r="I83"/>
      <c r="J83" s="39"/>
      <c r="K83" s="39"/>
      <c r="L83"/>
      <c r="M83"/>
      <c r="N83"/>
    </row>
    <row r="84" spans="1:17" ht="15.75">
      <c r="A84" s="69" t="s">
        <v>98</v>
      </c>
      <c r="B84" s="69"/>
      <c r="C84" s="69"/>
      <c r="D84" s="69"/>
      <c r="E84" s="69"/>
      <c r="F84" s="69"/>
      <c r="G84" s="69"/>
      <c r="H84" s="69"/>
      <c r="I84" s="69"/>
      <c r="J84" s="69"/>
      <c r="K84" s="69"/>
      <c r="L84" s="69"/>
      <c r="M84" s="69"/>
      <c r="N84" s="69"/>
      <c r="O84" s="69"/>
      <c r="P84" s="69"/>
      <c r="Q84" s="69"/>
    </row>
    <row r="85" spans="2:14" ht="14.25">
      <c r="B85" s="61"/>
      <c r="C85" s="61"/>
      <c r="D85" s="61"/>
      <c r="E85"/>
      <c r="F85"/>
      <c r="G85"/>
      <c r="H85"/>
      <c r="I85"/>
      <c r="J85" s="39"/>
      <c r="K85" s="39"/>
      <c r="L85"/>
      <c r="M85"/>
      <c r="N85"/>
    </row>
    <row r="86" spans="2:14" ht="14.25">
      <c r="B86" s="61"/>
      <c r="C86" s="61"/>
      <c r="D86" s="61"/>
      <c r="E86"/>
      <c r="F86"/>
      <c r="G86"/>
      <c r="H86"/>
      <c r="I86"/>
      <c r="J86"/>
      <c r="K86"/>
      <c r="L86"/>
      <c r="M86"/>
      <c r="N86"/>
    </row>
    <row r="87" spans="2:14" ht="14.25">
      <c r="B87"/>
      <c r="C87"/>
      <c r="D87"/>
      <c r="E87"/>
      <c r="F87"/>
      <c r="G87"/>
      <c r="H87"/>
      <c r="I87"/>
      <c r="J87" s="40"/>
      <c r="K87" s="40"/>
      <c r="L87" s="41"/>
      <c r="M87" s="41"/>
      <c r="N87" s="41"/>
    </row>
    <row r="88" spans="2:14" ht="14.25">
      <c r="B88"/>
      <c r="C88"/>
      <c r="D88"/>
      <c r="E88"/>
      <c r="F88"/>
      <c r="G88"/>
      <c r="H88"/>
      <c r="I88"/>
      <c r="J88"/>
      <c r="K88"/>
      <c r="L88"/>
      <c r="M88"/>
      <c r="N88"/>
    </row>
    <row r="89" spans="2:14" ht="14.25">
      <c r="B89"/>
      <c r="C89"/>
      <c r="D89"/>
      <c r="E89"/>
      <c r="F89"/>
      <c r="G89"/>
      <c r="H89"/>
      <c r="I89"/>
      <c r="J89"/>
      <c r="K89"/>
      <c r="L89"/>
      <c r="M89"/>
      <c r="N89"/>
    </row>
    <row r="90" spans="2:14" ht="14.25">
      <c r="B90"/>
      <c r="C90"/>
      <c r="D90"/>
      <c r="E90"/>
      <c r="F90"/>
      <c r="G90"/>
      <c r="H90"/>
      <c r="I90"/>
      <c r="J90"/>
      <c r="K90"/>
      <c r="L90"/>
      <c r="M90"/>
      <c r="N90"/>
    </row>
    <row r="91" spans="2:14" ht="14.25">
      <c r="B91"/>
      <c r="C91"/>
      <c r="D91"/>
      <c r="E91"/>
      <c r="F91"/>
      <c r="G91"/>
      <c r="H91"/>
      <c r="I91"/>
      <c r="J91"/>
      <c r="K91"/>
      <c r="L91"/>
      <c r="M91"/>
      <c r="N91"/>
    </row>
    <row r="92" spans="2:14" ht="14.25">
      <c r="B92"/>
      <c r="C92"/>
      <c r="D92"/>
      <c r="E92"/>
      <c r="F92"/>
      <c r="G92"/>
      <c r="H92"/>
      <c r="I92"/>
      <c r="J92"/>
      <c r="K92"/>
      <c r="L92"/>
      <c r="M92"/>
      <c r="N92"/>
    </row>
    <row r="93" spans="2:14" ht="14.25">
      <c r="B93"/>
      <c r="C93"/>
      <c r="D93"/>
      <c r="E93"/>
      <c r="F93"/>
      <c r="G93"/>
      <c r="H93"/>
      <c r="I93"/>
      <c r="J93"/>
      <c r="K93"/>
      <c r="L93"/>
      <c r="M93"/>
      <c r="N93"/>
    </row>
    <row r="94" ht="14.25">
      <c r="M94"/>
    </row>
    <row r="95" ht="14.25">
      <c r="N95"/>
    </row>
    <row r="96" ht="14.25">
      <c r="O96"/>
    </row>
    <row r="97" spans="16:17" ht="14.25">
      <c r="P97"/>
      <c r="Q97"/>
    </row>
  </sheetData>
  <sheetProtection/>
  <mergeCells count="7">
    <mergeCell ref="A84:Q84"/>
    <mergeCell ref="A65:R65"/>
    <mergeCell ref="A1:R1"/>
    <mergeCell ref="A2:R2"/>
    <mergeCell ref="A4:A6"/>
    <mergeCell ref="B4:Q4"/>
    <mergeCell ref="R4:R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55" r:id="rId2"/>
  <rowBreaks count="1" manualBreakCount="1">
    <brk id="4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2018-10-30T14:46:55Z</cp:lastPrinted>
  <dcterms:created xsi:type="dcterms:W3CDTF">2012-11-28T17:54:39Z</dcterms:created>
  <dcterms:modified xsi:type="dcterms:W3CDTF">2019-08-06T20:27:51Z</dcterms:modified>
  <cp:category/>
  <cp:version/>
  <cp:contentType/>
  <cp:contentStatus/>
</cp:coreProperties>
</file>