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<sst xmlns="http://schemas.openxmlformats.org/spreadsheetml/2006/main" count="107" uniqueCount="101">
  <si>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</si>
  <si>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</si>
  <si>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</si>
  <si>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</si>
  <si>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</si>
  <si>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</si>
  <si>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</si>
  <si>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</si>
  <si>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</si>
  <si>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</si>
  <si>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</si>
  <si>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</si>
  <si>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</si>
  <si>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</si>
  <si>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</si>
  <si>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</si>
  <si>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</si>
  <si>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</si>
  <si>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</si>
  <si>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</si>
  <si>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</si>
  <si>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</si>
  <si>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</si>
  <si>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</si>
  <si>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</si>
  <si>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</si>
  <si>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</si>
  <si>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</si>
  <si>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</si>
  <si>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</si>
  <si>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</si>
  <si>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</si>
  <si>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</si>
  <si>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</si>
  <si>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</si>
  <si>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</si>
  <si>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</si>
  <si>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</si>
  <si>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</si>
  <si>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</si>
  <si>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</si>
  <si>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</si>
  <si>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</si>
  <si>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</si>
  <si>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</si>
  <si>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</si>
  <si>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</si>
  <si>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</si>
  <si>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</si>
  <si>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</si>
  <si>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</si>
  <si>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</si>
  <si>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</si>
  <si>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</si>
  <si>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</si>
  <si>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</si>
  <si>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</si>
  <si>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</si>
  <si>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</si>
  <si>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</si>
  <si>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</si>
  <si>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</si>
  <si>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</si>
  <si>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</si>
  <si>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</si>
  <si>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</si>
  <si>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</si>
  <si>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</si>
  <si>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</si>
  <si>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</si>
  <si>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</si>
  <si>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</si>
  <si>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</si>
  <si>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</si>
  <si>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</si>
  <si>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</si>
  <si>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</si>
  <si>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</si>
  <si>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</si>
  <si>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</si>
  <si>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</si>
  <si>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</si>
  <si>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</si>
  <si>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</si>
  <si>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</si>
  <si>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</si>
  <si>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</si>
  <si>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</si>
  <si>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</si>
  <si>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</si>
  <si>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</si>
  <si>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</si>
  <si>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</si>
  <si>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</si>
  <si>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</si>
  <si>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</si>
  <si>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22/07/19 - VENCIMENTO 29/07/19</t>
  </si>
  <si>
    <t>Imperial</t>
  </si>
  <si>
    <t>área 5.1</t>
  </si>
  <si>
    <t>4.3. Revisão de Remuneração pelo Transporte Coletivo (1)</t>
  </si>
  <si>
    <t>(1) Revisão de passageiros transportados, processada pelo sistema de bilhetagem eletrônica, mês de junho/19, total de 1.074.148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</si>
</sst>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3.50390625" style="1" bestFit="1" customWidth="1"/>
    <col min="21" max="16384" width="9.00390625" style="1" customWidth="1"/>
  </cols>
  <sheetData>
    <row r="1" spans="1:18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2</v>
      </c>
    </row>
    <row r="5" spans="1:18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97</v>
      </c>
      <c r="R5" s="74"/>
    </row>
    <row r="6" spans="1:18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3" t="s">
        <v>98</v>
      </c>
      <c r="R6" s="74"/>
    </row>
    <row r="7" spans="1:29" ht="18.75" customHeight="1">
      <c r="A7" s="9" t="s">
        <v>3</v>
      </c>
      <c r="B7" s="10">
        <f aca="true" t="shared" si="0" ref="B7:Q7">B8+B18+B22</f>
        <v>347210</v>
      </c>
      <c r="C7" s="10">
        <f>C8+C18+C22</f>
        <v>70378</v>
      </c>
      <c r="D7" s="10">
        <f>D8+D18+D22</f>
        <v>227412</v>
      </c>
      <c r="E7" s="10">
        <f t="shared" si="0"/>
        <v>73525</v>
      </c>
      <c r="F7" s="10">
        <f t="shared" si="0"/>
        <v>316068</v>
      </c>
      <c r="G7" s="10">
        <f t="shared" si="0"/>
        <v>61448</v>
      </c>
      <c r="H7" s="10">
        <f t="shared" si="0"/>
        <v>285449</v>
      </c>
      <c r="I7" s="10">
        <f t="shared" si="0"/>
        <v>444406</v>
      </c>
      <c r="J7" s="10">
        <f t="shared" si="0"/>
        <v>48735</v>
      </c>
      <c r="K7" s="10">
        <f t="shared" si="0"/>
        <v>290033</v>
      </c>
      <c r="L7" s="10">
        <f t="shared" si="0"/>
        <v>256904</v>
      </c>
      <c r="M7" s="10">
        <f t="shared" si="0"/>
        <v>381933</v>
      </c>
      <c r="N7" s="10">
        <f t="shared" si="0"/>
        <v>308484</v>
      </c>
      <c r="O7" s="10">
        <f t="shared" si="0"/>
        <v>128395</v>
      </c>
      <c r="P7" s="10">
        <f>P8+P18+P22</f>
        <v>88561</v>
      </c>
      <c r="Q7" s="10">
        <f t="shared" si="0"/>
        <v>0</v>
      </c>
      <c r="R7" s="10">
        <f>+R8+R18+R22</f>
        <v>3328941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164905</v>
      </c>
      <c r="C8" s="12">
        <f>+C9+C10+C14</f>
        <v>33873</v>
      </c>
      <c r="D8" s="12">
        <f>+D9+D10+D14</f>
        <v>116275</v>
      </c>
      <c r="E8" s="12">
        <f t="shared" si="1"/>
        <v>37471</v>
      </c>
      <c r="F8" s="12">
        <f t="shared" si="1"/>
        <v>174930</v>
      </c>
      <c r="G8" s="12">
        <f t="shared" si="1"/>
        <v>30395</v>
      </c>
      <c r="H8" s="12">
        <f t="shared" si="1"/>
        <v>148055</v>
      </c>
      <c r="I8" s="12">
        <f t="shared" si="1"/>
        <v>230811</v>
      </c>
      <c r="J8" s="12">
        <f t="shared" si="1"/>
        <v>24467</v>
      </c>
      <c r="K8" s="12">
        <f t="shared" si="1"/>
        <v>142516</v>
      </c>
      <c r="L8" s="12">
        <f t="shared" si="1"/>
        <v>131349</v>
      </c>
      <c r="M8" s="12">
        <f t="shared" si="1"/>
        <v>202401</v>
      </c>
      <c r="N8" s="12">
        <f t="shared" si="1"/>
        <v>153243</v>
      </c>
      <c r="O8" s="12">
        <f t="shared" si="1"/>
        <v>70466</v>
      </c>
      <c r="P8" s="12">
        <f>+P9+P10+P14</f>
        <v>51827</v>
      </c>
      <c r="Q8" s="12">
        <f t="shared" si="1"/>
        <v>0</v>
      </c>
      <c r="R8" s="12">
        <f>SUM(B8:Q8)</f>
        <v>1712984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14858</v>
      </c>
      <c r="C9" s="14">
        <v>3014</v>
      </c>
      <c r="D9" s="14">
        <v>12705</v>
      </c>
      <c r="E9" s="14">
        <v>4848</v>
      </c>
      <c r="F9" s="14">
        <v>12686</v>
      </c>
      <c r="G9" s="14">
        <v>2655</v>
      </c>
      <c r="H9" s="14">
        <v>11618</v>
      </c>
      <c r="I9" s="14">
        <v>20049</v>
      </c>
      <c r="J9" s="14">
        <v>2633</v>
      </c>
      <c r="K9" s="14">
        <v>16469</v>
      </c>
      <c r="L9" s="14">
        <v>14230</v>
      </c>
      <c r="M9" s="14">
        <v>12675</v>
      </c>
      <c r="N9" s="14">
        <v>11611</v>
      </c>
      <c r="O9" s="14">
        <v>7005</v>
      </c>
      <c r="P9" s="14">
        <v>5589</v>
      </c>
      <c r="Q9" s="14">
        <v>0</v>
      </c>
      <c r="R9" s="12">
        <f aca="true" t="shared" si="2" ref="R9:R17">SUM(B9:Q9)</f>
        <v>152645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Q10">B11+B12+B13</f>
        <v>142692</v>
      </c>
      <c r="C10" s="14">
        <f t="shared" si="3"/>
        <v>29386</v>
      </c>
      <c r="D10" s="14">
        <f t="shared" si="3"/>
        <v>98457</v>
      </c>
      <c r="E10" s="14">
        <f t="shared" si="3"/>
        <v>31026</v>
      </c>
      <c r="F10" s="14">
        <f t="shared" si="3"/>
        <v>154679</v>
      </c>
      <c r="G10" s="14">
        <f t="shared" si="3"/>
        <v>26416</v>
      </c>
      <c r="H10" s="14">
        <f t="shared" si="3"/>
        <v>129650</v>
      </c>
      <c r="I10" s="14">
        <f t="shared" si="3"/>
        <v>199324</v>
      </c>
      <c r="J10" s="14">
        <f t="shared" si="3"/>
        <v>20827</v>
      </c>
      <c r="K10" s="14">
        <f t="shared" si="3"/>
        <v>119991</v>
      </c>
      <c r="L10" s="14">
        <f t="shared" si="3"/>
        <v>111471</v>
      </c>
      <c r="M10" s="14">
        <f t="shared" si="3"/>
        <v>180506</v>
      </c>
      <c r="N10" s="14">
        <f t="shared" si="3"/>
        <v>134116</v>
      </c>
      <c r="O10" s="14">
        <f t="shared" si="3"/>
        <v>60690</v>
      </c>
      <c r="P10" s="14">
        <f>P11+P12+P13</f>
        <v>44394</v>
      </c>
      <c r="Q10" s="14">
        <f t="shared" si="3"/>
        <v>0</v>
      </c>
      <c r="R10" s="12">
        <f t="shared" si="2"/>
        <v>1483625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69821</v>
      </c>
      <c r="C11" s="14">
        <v>14479</v>
      </c>
      <c r="D11" s="14">
        <v>48488</v>
      </c>
      <c r="E11" s="14">
        <v>16570</v>
      </c>
      <c r="F11" s="14">
        <v>73119</v>
      </c>
      <c r="G11" s="14">
        <v>12993</v>
      </c>
      <c r="H11" s="14">
        <v>62249</v>
      </c>
      <c r="I11" s="14">
        <v>96928</v>
      </c>
      <c r="J11" s="14">
        <v>10669</v>
      </c>
      <c r="K11" s="14">
        <v>60446</v>
      </c>
      <c r="L11" s="14">
        <v>54258</v>
      </c>
      <c r="M11" s="14">
        <v>90154</v>
      </c>
      <c r="N11" s="14">
        <v>66228</v>
      </c>
      <c r="O11" s="14">
        <v>28930</v>
      </c>
      <c r="P11" s="14">
        <v>20547</v>
      </c>
      <c r="Q11" s="14">
        <v>0</v>
      </c>
      <c r="R11" s="12">
        <f t="shared" si="2"/>
        <v>725879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70100</v>
      </c>
      <c r="C12" s="14">
        <v>14362</v>
      </c>
      <c r="D12" s="14">
        <v>47281</v>
      </c>
      <c r="E12" s="14">
        <v>13732</v>
      </c>
      <c r="F12" s="14">
        <v>78945</v>
      </c>
      <c r="G12" s="14">
        <v>12711</v>
      </c>
      <c r="H12" s="14">
        <v>64384</v>
      </c>
      <c r="I12" s="14">
        <v>96852</v>
      </c>
      <c r="J12" s="14">
        <v>9670</v>
      </c>
      <c r="K12" s="14">
        <v>56946</v>
      </c>
      <c r="L12" s="14">
        <v>54963</v>
      </c>
      <c r="M12" s="14">
        <v>87307</v>
      </c>
      <c r="N12" s="14">
        <v>65536</v>
      </c>
      <c r="O12" s="14">
        <v>30434</v>
      </c>
      <c r="P12" s="14">
        <v>22949</v>
      </c>
      <c r="Q12" s="14">
        <v>0</v>
      </c>
      <c r="R12" s="12">
        <f t="shared" si="2"/>
        <v>726172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2771</v>
      </c>
      <c r="C13" s="14">
        <v>545</v>
      </c>
      <c r="D13" s="14">
        <v>2688</v>
      </c>
      <c r="E13" s="14">
        <v>724</v>
      </c>
      <c r="F13" s="14">
        <v>2615</v>
      </c>
      <c r="G13" s="14">
        <v>712</v>
      </c>
      <c r="H13" s="14">
        <v>3017</v>
      </c>
      <c r="I13" s="14">
        <v>5544</v>
      </c>
      <c r="J13" s="14">
        <v>488</v>
      </c>
      <c r="K13" s="14">
        <v>2599</v>
      </c>
      <c r="L13" s="14">
        <v>2250</v>
      </c>
      <c r="M13" s="14">
        <v>3045</v>
      </c>
      <c r="N13" s="14">
        <v>2352</v>
      </c>
      <c r="O13" s="14">
        <v>1326</v>
      </c>
      <c r="P13" s="14">
        <v>898</v>
      </c>
      <c r="Q13" s="14">
        <v>0</v>
      </c>
      <c r="R13" s="12">
        <f t="shared" si="2"/>
        <v>31574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7355</v>
      </c>
      <c r="C14" s="14">
        <f t="shared" si="4"/>
        <v>1473</v>
      </c>
      <c r="D14" s="14">
        <f t="shared" si="4"/>
        <v>5113</v>
      </c>
      <c r="E14" s="14">
        <f t="shared" si="4"/>
        <v>1597</v>
      </c>
      <c r="F14" s="14">
        <f t="shared" si="4"/>
        <v>7565</v>
      </c>
      <c r="G14" s="14">
        <f t="shared" si="4"/>
        <v>1324</v>
      </c>
      <c r="H14" s="14">
        <f t="shared" si="4"/>
        <v>6787</v>
      </c>
      <c r="I14" s="14">
        <f t="shared" si="4"/>
        <v>11438</v>
      </c>
      <c r="J14" s="14">
        <f t="shared" si="4"/>
        <v>1007</v>
      </c>
      <c r="K14" s="14">
        <f t="shared" si="4"/>
        <v>6056</v>
      </c>
      <c r="L14" s="14">
        <f t="shared" si="4"/>
        <v>5648</v>
      </c>
      <c r="M14" s="14">
        <f t="shared" si="4"/>
        <v>9220</v>
      </c>
      <c r="N14" s="14">
        <f t="shared" si="4"/>
        <v>7516</v>
      </c>
      <c r="O14" s="14">
        <f t="shared" si="4"/>
        <v>2771</v>
      </c>
      <c r="P14" s="14">
        <f>P15+P16+P17</f>
        <v>1844</v>
      </c>
      <c r="Q14" s="14">
        <f t="shared" si="4"/>
        <v>0</v>
      </c>
      <c r="R14" s="12">
        <f t="shared" si="2"/>
        <v>76714</v>
      </c>
    </row>
    <row r="15" spans="1:29" ht="18.75" customHeight="1">
      <c r="A15" s="15" t="s">
        <v>13</v>
      </c>
      <c r="B15" s="14">
        <v>7351</v>
      </c>
      <c r="C15" s="14">
        <v>1467</v>
      </c>
      <c r="D15" s="14">
        <v>5106</v>
      </c>
      <c r="E15" s="14">
        <v>1596</v>
      </c>
      <c r="F15" s="14">
        <v>7556</v>
      </c>
      <c r="G15" s="14">
        <v>1324</v>
      </c>
      <c r="H15" s="14">
        <v>6775</v>
      </c>
      <c r="I15" s="14">
        <v>11433</v>
      </c>
      <c r="J15" s="14">
        <v>1002</v>
      </c>
      <c r="K15" s="14">
        <v>6047</v>
      </c>
      <c r="L15" s="14">
        <v>5639</v>
      </c>
      <c r="M15" s="14">
        <v>9209</v>
      </c>
      <c r="N15" s="14">
        <v>7499</v>
      </c>
      <c r="O15" s="14">
        <v>2767</v>
      </c>
      <c r="P15" s="14">
        <v>1841</v>
      </c>
      <c r="Q15" s="14">
        <v>0</v>
      </c>
      <c r="R15" s="12">
        <f t="shared" si="2"/>
        <v>76612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2</v>
      </c>
      <c r="C16" s="14">
        <v>4</v>
      </c>
      <c r="D16" s="14">
        <v>5</v>
      </c>
      <c r="E16" s="14">
        <v>0</v>
      </c>
      <c r="F16" s="14">
        <v>2</v>
      </c>
      <c r="G16" s="14">
        <v>0</v>
      </c>
      <c r="H16" s="14">
        <v>9</v>
      </c>
      <c r="I16" s="14">
        <v>5</v>
      </c>
      <c r="J16" s="14">
        <v>1</v>
      </c>
      <c r="K16" s="14">
        <v>1</v>
      </c>
      <c r="L16" s="14">
        <v>3</v>
      </c>
      <c r="M16" s="14">
        <v>5</v>
      </c>
      <c r="N16" s="14">
        <v>8</v>
      </c>
      <c r="O16" s="14">
        <v>4</v>
      </c>
      <c r="P16" s="14">
        <v>3</v>
      </c>
      <c r="Q16" s="14">
        <v>0</v>
      </c>
      <c r="R16" s="12">
        <f t="shared" si="2"/>
        <v>52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2</v>
      </c>
      <c r="C17" s="14">
        <v>2</v>
      </c>
      <c r="D17" s="14">
        <v>2</v>
      </c>
      <c r="E17" s="14">
        <v>1</v>
      </c>
      <c r="F17" s="14">
        <v>7</v>
      </c>
      <c r="G17" s="14">
        <v>0</v>
      </c>
      <c r="H17" s="14">
        <v>3</v>
      </c>
      <c r="I17" s="14">
        <v>0</v>
      </c>
      <c r="J17" s="14">
        <v>4</v>
      </c>
      <c r="K17" s="14">
        <v>8</v>
      </c>
      <c r="L17" s="14">
        <v>6</v>
      </c>
      <c r="M17" s="14">
        <v>6</v>
      </c>
      <c r="N17" s="14">
        <v>9</v>
      </c>
      <c r="O17" s="14">
        <v>0</v>
      </c>
      <c r="P17" s="14">
        <v>0</v>
      </c>
      <c r="Q17" s="14">
        <v>0</v>
      </c>
      <c r="R17" s="12">
        <f t="shared" si="2"/>
        <v>50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105938</v>
      </c>
      <c r="C18" s="18">
        <f t="shared" si="5"/>
        <v>20134</v>
      </c>
      <c r="D18" s="18">
        <f t="shared" si="5"/>
        <v>57327</v>
      </c>
      <c r="E18" s="18">
        <f t="shared" si="5"/>
        <v>19188</v>
      </c>
      <c r="F18" s="18">
        <f t="shared" si="5"/>
        <v>68986</v>
      </c>
      <c r="G18" s="18">
        <f t="shared" si="5"/>
        <v>14006</v>
      </c>
      <c r="H18" s="18">
        <f t="shared" si="5"/>
        <v>67641</v>
      </c>
      <c r="I18" s="18">
        <f t="shared" si="5"/>
        <v>103183</v>
      </c>
      <c r="J18" s="18">
        <f t="shared" si="5"/>
        <v>12316</v>
      </c>
      <c r="K18" s="18">
        <f t="shared" si="5"/>
        <v>78645</v>
      </c>
      <c r="L18" s="18">
        <f t="shared" si="5"/>
        <v>67309</v>
      </c>
      <c r="M18" s="18">
        <f t="shared" si="5"/>
        <v>106257</v>
      </c>
      <c r="N18" s="18">
        <f t="shared" si="5"/>
        <v>99659</v>
      </c>
      <c r="O18" s="18">
        <f t="shared" si="5"/>
        <v>38870</v>
      </c>
      <c r="P18" s="18">
        <f>P19+P20+P21</f>
        <v>24828</v>
      </c>
      <c r="Q18" s="18">
        <f t="shared" si="5"/>
        <v>0</v>
      </c>
      <c r="R18" s="12">
        <f aca="true" t="shared" si="6" ref="R18:R24">SUM(B18:Q18)</f>
        <v>884287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54642</v>
      </c>
      <c r="C19" s="14">
        <v>10394</v>
      </c>
      <c r="D19" s="14">
        <v>30829</v>
      </c>
      <c r="E19" s="14">
        <v>11362</v>
      </c>
      <c r="F19" s="14">
        <v>34862</v>
      </c>
      <c r="G19" s="14">
        <v>7490</v>
      </c>
      <c r="H19" s="14">
        <v>34668</v>
      </c>
      <c r="I19" s="14">
        <v>54097</v>
      </c>
      <c r="J19" s="14">
        <v>7167</v>
      </c>
      <c r="K19" s="14">
        <v>42957</v>
      </c>
      <c r="L19" s="14">
        <v>35365</v>
      </c>
      <c r="M19" s="14">
        <v>56313</v>
      </c>
      <c r="N19" s="14">
        <v>51824</v>
      </c>
      <c r="O19" s="14">
        <v>20249</v>
      </c>
      <c r="P19" s="14">
        <v>12499</v>
      </c>
      <c r="Q19" s="14">
        <v>0</v>
      </c>
      <c r="R19" s="12">
        <f t="shared" si="6"/>
        <v>464718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49703</v>
      </c>
      <c r="C20" s="14">
        <v>9447</v>
      </c>
      <c r="D20" s="14">
        <v>25457</v>
      </c>
      <c r="E20" s="14">
        <v>7487</v>
      </c>
      <c r="F20" s="14">
        <v>33142</v>
      </c>
      <c r="G20" s="14">
        <v>6254</v>
      </c>
      <c r="H20" s="14">
        <v>31792</v>
      </c>
      <c r="I20" s="14">
        <v>46925</v>
      </c>
      <c r="J20" s="14">
        <v>4971</v>
      </c>
      <c r="K20" s="14">
        <v>34614</v>
      </c>
      <c r="L20" s="14">
        <v>30926</v>
      </c>
      <c r="M20" s="14">
        <v>48469</v>
      </c>
      <c r="N20" s="14">
        <v>46440</v>
      </c>
      <c r="O20" s="14">
        <v>17997</v>
      </c>
      <c r="P20" s="14">
        <v>11945</v>
      </c>
      <c r="Q20" s="14">
        <v>0</v>
      </c>
      <c r="R20" s="12">
        <f t="shared" si="6"/>
        <v>405569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1593</v>
      </c>
      <c r="C21" s="14">
        <v>293</v>
      </c>
      <c r="D21" s="14">
        <v>1041</v>
      </c>
      <c r="E21" s="14">
        <v>339</v>
      </c>
      <c r="F21" s="14">
        <v>982</v>
      </c>
      <c r="G21" s="14">
        <v>262</v>
      </c>
      <c r="H21" s="14">
        <v>1181</v>
      </c>
      <c r="I21" s="14">
        <v>2161</v>
      </c>
      <c r="J21" s="14">
        <v>178</v>
      </c>
      <c r="K21" s="14">
        <v>1074</v>
      </c>
      <c r="L21" s="14">
        <v>1018</v>
      </c>
      <c r="M21" s="14">
        <v>1475</v>
      </c>
      <c r="N21" s="14">
        <v>1395</v>
      </c>
      <c r="O21" s="14">
        <v>624</v>
      </c>
      <c r="P21" s="14">
        <v>384</v>
      </c>
      <c r="Q21" s="14">
        <v>0</v>
      </c>
      <c r="R21" s="12">
        <f t="shared" si="6"/>
        <v>14000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Q22">B23+B24</f>
        <v>76367</v>
      </c>
      <c r="C22" s="14">
        <f t="shared" si="7"/>
        <v>16371</v>
      </c>
      <c r="D22" s="14">
        <f t="shared" si="7"/>
        <v>53810</v>
      </c>
      <c r="E22" s="14">
        <f t="shared" si="7"/>
        <v>16866</v>
      </c>
      <c r="F22" s="14">
        <f t="shared" si="7"/>
        <v>72152</v>
      </c>
      <c r="G22" s="14">
        <f t="shared" si="7"/>
        <v>17047</v>
      </c>
      <c r="H22" s="14">
        <f t="shared" si="7"/>
        <v>69753</v>
      </c>
      <c r="I22" s="14">
        <f t="shared" si="7"/>
        <v>110412</v>
      </c>
      <c r="J22" s="14">
        <f t="shared" si="7"/>
        <v>11952</v>
      </c>
      <c r="K22" s="14">
        <f t="shared" si="7"/>
        <v>68872</v>
      </c>
      <c r="L22" s="14">
        <f t="shared" si="7"/>
        <v>58246</v>
      </c>
      <c r="M22" s="14">
        <f t="shared" si="7"/>
        <v>73275</v>
      </c>
      <c r="N22" s="14">
        <f t="shared" si="7"/>
        <v>55582</v>
      </c>
      <c r="O22" s="14">
        <f t="shared" si="7"/>
        <v>19059</v>
      </c>
      <c r="P22" s="14">
        <f>P23+P24</f>
        <v>11906</v>
      </c>
      <c r="Q22" s="14">
        <f t="shared" si="7"/>
        <v>0</v>
      </c>
      <c r="R22" s="12">
        <f t="shared" si="6"/>
        <v>731670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60181</v>
      </c>
      <c r="C23" s="14">
        <v>12548</v>
      </c>
      <c r="D23" s="14">
        <v>46410</v>
      </c>
      <c r="E23" s="14">
        <v>14475</v>
      </c>
      <c r="F23" s="14">
        <v>57419</v>
      </c>
      <c r="G23" s="14">
        <v>14154</v>
      </c>
      <c r="H23" s="14">
        <v>57293</v>
      </c>
      <c r="I23" s="14">
        <v>92911</v>
      </c>
      <c r="J23" s="14">
        <v>10592</v>
      </c>
      <c r="K23" s="14">
        <v>58414</v>
      </c>
      <c r="L23" s="14">
        <v>48694</v>
      </c>
      <c r="M23" s="14">
        <v>61103</v>
      </c>
      <c r="N23" s="14">
        <v>46907</v>
      </c>
      <c r="O23" s="14">
        <v>15871</v>
      </c>
      <c r="P23" s="14">
        <v>9542</v>
      </c>
      <c r="Q23" s="14">
        <v>0</v>
      </c>
      <c r="R23" s="12">
        <f t="shared" si="6"/>
        <v>606514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16186</v>
      </c>
      <c r="C24" s="14">
        <v>3823</v>
      </c>
      <c r="D24" s="14">
        <v>7400</v>
      </c>
      <c r="E24" s="14">
        <v>2391</v>
      </c>
      <c r="F24" s="14">
        <v>14733</v>
      </c>
      <c r="G24" s="14">
        <v>2893</v>
      </c>
      <c r="H24" s="14">
        <v>12460</v>
      </c>
      <c r="I24" s="14">
        <v>17501</v>
      </c>
      <c r="J24" s="14">
        <v>1360</v>
      </c>
      <c r="K24" s="14">
        <v>10458</v>
      </c>
      <c r="L24" s="14">
        <v>9552</v>
      </c>
      <c r="M24" s="14">
        <v>12172</v>
      </c>
      <c r="N24" s="14">
        <v>8675</v>
      </c>
      <c r="O24" s="14">
        <v>3188</v>
      </c>
      <c r="P24" s="14">
        <v>2364</v>
      </c>
      <c r="Q24" s="14">
        <v>0</v>
      </c>
      <c r="R24" s="12">
        <f t="shared" si="6"/>
        <v>125156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60</v>
      </c>
      <c r="B28" s="56">
        <f>B29+B30</f>
        <v>784728.187</v>
      </c>
      <c r="C28" s="56">
        <f>C29+C30</f>
        <v>183259.7404</v>
      </c>
      <c r="D28" s="56">
        <f>D29+D30</f>
        <v>533346.256</v>
      </c>
      <c r="E28" s="56">
        <f aca="true" t="shared" si="8" ref="E28:Q28">E29+E30</f>
        <v>203991.745</v>
      </c>
      <c r="F28" s="56">
        <f t="shared" si="8"/>
        <v>665935.7740000001</v>
      </c>
      <c r="G28" s="56">
        <f t="shared" si="8"/>
        <v>191791.4976</v>
      </c>
      <c r="H28" s="56">
        <f t="shared" si="8"/>
        <v>696094.2102999999</v>
      </c>
      <c r="I28" s="56">
        <f t="shared" si="8"/>
        <v>874918.3668000001</v>
      </c>
      <c r="J28" s="56">
        <f t="shared" si="8"/>
        <v>122081.17499999999</v>
      </c>
      <c r="K28" s="56">
        <f t="shared" si="8"/>
        <v>666746.2546000001</v>
      </c>
      <c r="L28" s="56">
        <f t="shared" si="8"/>
        <v>691891.2819999999</v>
      </c>
      <c r="M28" s="56">
        <f t="shared" si="8"/>
        <v>897966.7659</v>
      </c>
      <c r="N28" s="56">
        <f t="shared" si="8"/>
        <v>810352.8396</v>
      </c>
      <c r="O28" s="56">
        <f t="shared" si="8"/>
        <v>429341.999</v>
      </c>
      <c r="P28" s="56">
        <f>P29+P30</f>
        <v>249181.5426</v>
      </c>
      <c r="Q28" s="56">
        <f t="shared" si="8"/>
        <v>0</v>
      </c>
      <c r="R28" s="56">
        <f>SUM(B28:Q28)</f>
        <v>8001627.6358</v>
      </c>
      <c r="T28" s="62"/>
    </row>
    <row r="29" spans="1:18" ht="18.75" customHeight="1">
      <c r="A29" s="54" t="s">
        <v>38</v>
      </c>
      <c r="B29" s="52">
        <f aca="true" t="shared" si="9" ref="B29:Q29">B26*B7</f>
        <v>780423.917</v>
      </c>
      <c r="C29" s="52">
        <f>C26*C7</f>
        <v>182053.81040000002</v>
      </c>
      <c r="D29" s="52">
        <f>D26*D7</f>
        <v>526572.486</v>
      </c>
      <c r="E29" s="52">
        <f t="shared" si="9"/>
        <v>202767.245</v>
      </c>
      <c r="F29" s="52">
        <f t="shared" si="9"/>
        <v>653628.6240000001</v>
      </c>
      <c r="G29" s="52">
        <f t="shared" si="9"/>
        <v>191791.4976</v>
      </c>
      <c r="H29" s="52">
        <f t="shared" si="9"/>
        <v>677855.7403</v>
      </c>
      <c r="I29" s="52">
        <f t="shared" si="9"/>
        <v>870058.0668</v>
      </c>
      <c r="J29" s="52">
        <f t="shared" si="9"/>
        <v>122081.17499999999</v>
      </c>
      <c r="K29" s="52">
        <f t="shared" si="9"/>
        <v>663073.4446</v>
      </c>
      <c r="L29" s="52">
        <f t="shared" si="9"/>
        <v>673216.9319999999</v>
      </c>
      <c r="M29" s="52">
        <f t="shared" si="9"/>
        <v>875505.0159</v>
      </c>
      <c r="N29" s="52">
        <f t="shared" si="9"/>
        <v>791076.3696</v>
      </c>
      <c r="O29" s="52">
        <f t="shared" si="9"/>
        <v>415255.109</v>
      </c>
      <c r="P29" s="52">
        <f>P26*P7</f>
        <v>245012.8626</v>
      </c>
      <c r="Q29" s="52">
        <f t="shared" si="9"/>
        <v>0</v>
      </c>
      <c r="R29" s="53">
        <f>SUM(B29:Q29)</f>
        <v>7870372.2957999995</v>
      </c>
    </row>
    <row r="30" spans="1:29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2">
        <v>0</v>
      </c>
      <c r="R30" s="53">
        <f>SUM(B30:Q30)</f>
        <v>131255.34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58</v>
      </c>
      <c r="B32" s="25">
        <f aca="true" t="shared" si="10" ref="B32:R32">+B33+B35+B42+B43+B44-B45</f>
        <v>-41646.96000000001</v>
      </c>
      <c r="C32" s="25">
        <f>+C33+C35+C42+C43+C44-C45</f>
        <v>-12960.2</v>
      </c>
      <c r="D32" s="25">
        <f>+D33+D35+D42+D43+D44-D45</f>
        <v>-36422.32</v>
      </c>
      <c r="E32" s="25">
        <f t="shared" si="10"/>
        <v>-20846.4</v>
      </c>
      <c r="F32" s="25">
        <f t="shared" si="10"/>
        <v>-37112.72</v>
      </c>
      <c r="G32" s="25">
        <f t="shared" si="10"/>
        <v>-5956.02</v>
      </c>
      <c r="H32" s="25">
        <f t="shared" si="10"/>
        <v>19174.170000000006</v>
      </c>
      <c r="I32" s="25">
        <f t="shared" si="10"/>
        <v>293863.01999999996</v>
      </c>
      <c r="J32" s="25">
        <f t="shared" si="10"/>
        <v>112682.24</v>
      </c>
      <c r="K32" s="25">
        <f t="shared" si="10"/>
        <v>-4473.869999999995</v>
      </c>
      <c r="L32" s="25">
        <f t="shared" si="10"/>
        <v>-28361.160000000003</v>
      </c>
      <c r="M32" s="25">
        <f t="shared" si="10"/>
        <v>430574.52</v>
      </c>
      <c r="N32" s="25">
        <f t="shared" si="10"/>
        <v>279227.21</v>
      </c>
      <c r="O32" s="25">
        <f t="shared" si="10"/>
        <v>-19980.11</v>
      </c>
      <c r="P32" s="25">
        <f>+P33+P35+P42+P43+P44-P45</f>
        <v>-20433.15</v>
      </c>
      <c r="Q32" s="25">
        <f t="shared" si="10"/>
        <v>0</v>
      </c>
      <c r="R32" s="25">
        <f t="shared" si="10"/>
        <v>907328.2499999998</v>
      </c>
    </row>
    <row r="33" spans="1:18" ht="18.75" customHeight="1">
      <c r="A33" s="17" t="s">
        <v>61</v>
      </c>
      <c r="B33" s="26">
        <f>+B34</f>
        <v>-63889.4</v>
      </c>
      <c r="C33" s="26">
        <f>+C34</f>
        <v>-12960.2</v>
      </c>
      <c r="D33" s="26">
        <f>+D34</f>
        <v>-54631.5</v>
      </c>
      <c r="E33" s="26">
        <f aca="true" t="shared" si="11" ref="E33:R33">+E34</f>
        <v>-20846.4</v>
      </c>
      <c r="F33" s="26">
        <f t="shared" si="11"/>
        <v>-54549.8</v>
      </c>
      <c r="G33" s="26">
        <f t="shared" si="11"/>
        <v>-11416.5</v>
      </c>
      <c r="H33" s="26">
        <f t="shared" si="11"/>
        <v>-49957.4</v>
      </c>
      <c r="I33" s="26">
        <f t="shared" si="11"/>
        <v>-86210.7</v>
      </c>
      <c r="J33" s="26">
        <f t="shared" si="11"/>
        <v>-11321.9</v>
      </c>
      <c r="K33" s="26">
        <f t="shared" si="11"/>
        <v>-70816.7</v>
      </c>
      <c r="L33" s="26">
        <f t="shared" si="11"/>
        <v>-61189</v>
      </c>
      <c r="M33" s="26">
        <f t="shared" si="11"/>
        <v>-54502.5</v>
      </c>
      <c r="N33" s="26">
        <f t="shared" si="11"/>
        <v>-49927.3</v>
      </c>
      <c r="O33" s="26">
        <f t="shared" si="11"/>
        <v>-30121.5</v>
      </c>
      <c r="P33" s="26">
        <f t="shared" si="11"/>
        <v>-24032.7</v>
      </c>
      <c r="Q33" s="26">
        <f t="shared" si="11"/>
        <v>0</v>
      </c>
      <c r="R33" s="26">
        <f t="shared" si="11"/>
        <v>-656373.5</v>
      </c>
    </row>
    <row r="34" spans="1:29" ht="18.75" customHeight="1">
      <c r="A34" s="13" t="s">
        <v>39</v>
      </c>
      <c r="B34" s="20">
        <f aca="true" t="shared" si="12" ref="B34:G34">ROUND(-B9*$F$3,2)</f>
        <v>-63889.4</v>
      </c>
      <c r="C34" s="20">
        <f t="shared" si="12"/>
        <v>-12960.2</v>
      </c>
      <c r="D34" s="20">
        <f t="shared" si="12"/>
        <v>-54631.5</v>
      </c>
      <c r="E34" s="20">
        <f t="shared" si="12"/>
        <v>-20846.4</v>
      </c>
      <c r="F34" s="20">
        <f t="shared" si="12"/>
        <v>-54549.8</v>
      </c>
      <c r="G34" s="20">
        <f t="shared" si="12"/>
        <v>-11416.5</v>
      </c>
      <c r="H34" s="20">
        <f aca="true" t="shared" si="13" ref="H34:Q34">ROUND(-H9*$F$3,2)</f>
        <v>-49957.4</v>
      </c>
      <c r="I34" s="20">
        <f t="shared" si="13"/>
        <v>-86210.7</v>
      </c>
      <c r="J34" s="20">
        <f t="shared" si="13"/>
        <v>-11321.9</v>
      </c>
      <c r="K34" s="20">
        <f>ROUND(-K9*$F$3,2)</f>
        <v>-70816.7</v>
      </c>
      <c r="L34" s="20">
        <f>ROUND(-L9*$F$3,2)</f>
        <v>-61189</v>
      </c>
      <c r="M34" s="20">
        <f>ROUND(-M9*$F$3,2)</f>
        <v>-54502.5</v>
      </c>
      <c r="N34" s="20">
        <f>ROUND(-N9*$F$3,2)</f>
        <v>-49927.3</v>
      </c>
      <c r="O34" s="20">
        <f t="shared" si="13"/>
        <v>-30121.5</v>
      </c>
      <c r="P34" s="20">
        <f>ROUND(-P9*$F$3,2)</f>
        <v>-24032.7</v>
      </c>
      <c r="Q34" s="20">
        <f t="shared" si="13"/>
        <v>0</v>
      </c>
      <c r="R34" s="44">
        <f aca="true" t="shared" si="14" ref="R34:R45">SUM(B34:Q34)</f>
        <v>-656373.5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>SUM(Q36:Q41)</f>
        <v>-46714.729999999996</v>
      </c>
      <c r="R35" s="26">
        <f t="shared" si="14"/>
        <v>-46714.729999999996</v>
      </c>
    </row>
    <row r="36" spans="1:29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14"/>
        <v>0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14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-39000</v>
      </c>
      <c r="R38" s="24">
        <f t="shared" si="14"/>
        <v>-39000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-7714.73</v>
      </c>
      <c r="R39" s="21">
        <f t="shared" si="14"/>
        <v>-7714.73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99</v>
      </c>
      <c r="B42" s="27">
        <v>22242.44</v>
      </c>
      <c r="C42" s="27">
        <v>0</v>
      </c>
      <c r="D42" s="27">
        <v>18209.18</v>
      </c>
      <c r="E42" s="27">
        <v>0</v>
      </c>
      <c r="F42" s="27">
        <v>17437.08</v>
      </c>
      <c r="G42" s="27">
        <v>5460.48</v>
      </c>
      <c r="H42" s="27">
        <v>69131.57</v>
      </c>
      <c r="I42" s="27">
        <v>380073.72</v>
      </c>
      <c r="J42" s="27">
        <v>124004.14</v>
      </c>
      <c r="K42" s="27">
        <v>66342.83</v>
      </c>
      <c r="L42" s="27">
        <v>32827.84</v>
      </c>
      <c r="M42" s="27">
        <v>485077.02</v>
      </c>
      <c r="N42" s="27">
        <v>329154.51</v>
      </c>
      <c r="O42" s="27">
        <v>10141.39</v>
      </c>
      <c r="P42" s="27">
        <v>3599.55</v>
      </c>
      <c r="Q42" s="27">
        <v>407450.23</v>
      </c>
      <c r="R42" s="24">
        <f t="shared" si="14"/>
        <v>1971151.9799999997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4">
        <f t="shared" si="14"/>
        <v>0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-489598.99</v>
      </c>
      <c r="R44" s="20">
        <f t="shared" si="14"/>
        <v>-489598.99</v>
      </c>
      <c r="S44"/>
      <c r="T44"/>
      <c r="U44"/>
      <c r="V44"/>
    </row>
    <row r="45" spans="1:22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-128863.49</v>
      </c>
      <c r="R45" s="20">
        <f t="shared" si="14"/>
        <v>-128863.49</v>
      </c>
      <c r="S45"/>
      <c r="T45"/>
      <c r="U45"/>
      <c r="V45"/>
    </row>
    <row r="46" spans="1:29" ht="15.75">
      <c r="A46" s="2" t="s">
        <v>50</v>
      </c>
      <c r="B46" s="29">
        <f aca="true" t="shared" si="16" ref="B46:Q46">+B28+B32</f>
        <v>743081.2270000001</v>
      </c>
      <c r="C46" s="29">
        <f t="shared" si="16"/>
        <v>170299.5404</v>
      </c>
      <c r="D46" s="29">
        <f t="shared" si="16"/>
        <v>496923.93600000005</v>
      </c>
      <c r="E46" s="29">
        <f t="shared" si="16"/>
        <v>183145.345</v>
      </c>
      <c r="F46" s="29">
        <f t="shared" si="16"/>
        <v>628823.0540000001</v>
      </c>
      <c r="G46" s="29">
        <f t="shared" si="16"/>
        <v>185835.4776</v>
      </c>
      <c r="H46" s="29">
        <f t="shared" si="16"/>
        <v>715268.3803</v>
      </c>
      <c r="I46" s="29">
        <f t="shared" si="16"/>
        <v>1168781.3868</v>
      </c>
      <c r="J46" s="29">
        <f t="shared" si="16"/>
        <v>234763.41499999998</v>
      </c>
      <c r="K46" s="29">
        <f t="shared" si="16"/>
        <v>662272.3846000001</v>
      </c>
      <c r="L46" s="29">
        <f t="shared" si="16"/>
        <v>663530.1219999999</v>
      </c>
      <c r="M46" s="29">
        <f t="shared" si="16"/>
        <v>1328541.2859</v>
      </c>
      <c r="N46" s="29">
        <f t="shared" si="16"/>
        <v>1089580.0496</v>
      </c>
      <c r="O46" s="29">
        <f t="shared" si="16"/>
        <v>409361.889</v>
      </c>
      <c r="P46" s="29">
        <f>+P28+P32</f>
        <v>228748.3926</v>
      </c>
      <c r="Q46" s="29">
        <f t="shared" si="16"/>
        <v>0</v>
      </c>
      <c r="R46" s="29">
        <f>SUM(B46:Q46)</f>
        <v>8908955.8858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51</v>
      </c>
      <c r="B49" s="35">
        <f>SUM(B50:B64)</f>
        <v>743081.23</v>
      </c>
      <c r="C49" s="35">
        <f aca="true" t="shared" si="17" ref="C49:Q49">SUM(C50:C64)</f>
        <v>170299.54</v>
      </c>
      <c r="D49" s="35">
        <f t="shared" si="17"/>
        <v>496923.94</v>
      </c>
      <c r="E49" s="35">
        <f t="shared" si="17"/>
        <v>183145.34</v>
      </c>
      <c r="F49" s="35">
        <f t="shared" si="17"/>
        <v>628823.05</v>
      </c>
      <c r="G49" s="35">
        <f t="shared" si="17"/>
        <v>185835.48</v>
      </c>
      <c r="H49" s="35">
        <f t="shared" si="17"/>
        <v>715268.38</v>
      </c>
      <c r="I49" s="35">
        <f t="shared" si="17"/>
        <v>1168781.39</v>
      </c>
      <c r="J49" s="35">
        <f t="shared" si="17"/>
        <v>234763.42</v>
      </c>
      <c r="K49" s="35">
        <f t="shared" si="17"/>
        <v>662272.38</v>
      </c>
      <c r="L49" s="35">
        <f t="shared" si="17"/>
        <v>663530.12</v>
      </c>
      <c r="M49" s="35">
        <f t="shared" si="17"/>
        <v>1328541.29</v>
      </c>
      <c r="N49" s="35">
        <f t="shared" si="17"/>
        <v>1089580.05</v>
      </c>
      <c r="O49" s="35">
        <f t="shared" si="17"/>
        <v>409361.89</v>
      </c>
      <c r="P49" s="35">
        <f>SUM(P50:P64)</f>
        <v>228748.39</v>
      </c>
      <c r="Q49" s="35">
        <f t="shared" si="17"/>
        <v>0</v>
      </c>
      <c r="R49" s="29">
        <f>SUM(R50:R64)</f>
        <v>8908955.89</v>
      </c>
      <c r="T49" s="64"/>
    </row>
    <row r="50" spans="1:21" ht="18.75" customHeight="1">
      <c r="A50" s="17" t="s">
        <v>82</v>
      </c>
      <c r="B50" s="35">
        <v>743081.23</v>
      </c>
      <c r="C50" s="34">
        <v>0</v>
      </c>
      <c r="D50" s="35">
        <v>496923.94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SUM(B50:Q50)</f>
        <v>1240005.17</v>
      </c>
      <c r="S50"/>
      <c r="T50" s="64"/>
      <c r="U50" s="65"/>
    </row>
    <row r="51" spans="1:19" ht="18.75" customHeight="1">
      <c r="A51" s="17" t="s">
        <v>83</v>
      </c>
      <c r="B51" s="34">
        <v>0</v>
      </c>
      <c r="C51" s="35">
        <v>170299.54</v>
      </c>
      <c r="D51" s="34">
        <v>0</v>
      </c>
      <c r="E51" s="35">
        <v>183145.34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8" ref="R51:R63">SUM(B51:Q51)</f>
        <v>353444.88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628823.05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8"/>
        <v>628823.05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185835.48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8"/>
        <v>185835.48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715268.38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8"/>
        <v>715268.38</v>
      </c>
      <c r="V54"/>
    </row>
    <row r="55" spans="1:23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1168781.39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8"/>
        <v>1168781.39</v>
      </c>
      <c r="W55"/>
    </row>
    <row r="56" spans="1:23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234763.42</v>
      </c>
      <c r="K56" s="34">
        <v>0</v>
      </c>
      <c r="L56" s="34">
        <v>0</v>
      </c>
      <c r="M56" s="34"/>
      <c r="N56" s="34"/>
      <c r="O56" s="34"/>
      <c r="P56" s="34"/>
      <c r="Q56" s="34"/>
      <c r="R56" s="29">
        <f t="shared" si="18"/>
        <v>234763.42</v>
      </c>
      <c r="W56"/>
    </row>
    <row r="57" spans="1:24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662272.38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8"/>
        <v>662272.38</v>
      </c>
      <c r="X57"/>
    </row>
    <row r="58" spans="1:25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663530.12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8"/>
        <v>663530.12</v>
      </c>
      <c r="Y58"/>
    </row>
    <row r="59" spans="1:26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1328541.29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8"/>
        <v>1328541.29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1089580.05</v>
      </c>
      <c r="O60" s="34">
        <v>0</v>
      </c>
      <c r="P60" s="34">
        <v>0</v>
      </c>
      <c r="Q60" s="34">
        <v>0</v>
      </c>
      <c r="R60" s="29">
        <f t="shared" si="18"/>
        <v>1089580.05</v>
      </c>
      <c r="T60"/>
      <c r="AA60"/>
    </row>
    <row r="61" spans="1:28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409361.89</v>
      </c>
      <c r="P61" s="34">
        <v>0</v>
      </c>
      <c r="Q61" s="34">
        <v>0</v>
      </c>
      <c r="R61" s="29">
        <f t="shared" si="18"/>
        <v>409361.89</v>
      </c>
      <c r="U61"/>
      <c r="AB61"/>
    </row>
    <row r="62" spans="1:29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228748.39</v>
      </c>
      <c r="Q62" s="34">
        <v>0</v>
      </c>
      <c r="R62" s="29">
        <f t="shared" si="18"/>
        <v>228748.39</v>
      </c>
      <c r="S62"/>
      <c r="V62"/>
      <c r="AC62"/>
    </row>
    <row r="63" spans="1:29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6">
        <v>0</v>
      </c>
      <c r="R63" s="29">
        <f t="shared" si="18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  <c r="R65" s="71"/>
    </row>
    <row r="66" spans="1:18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7"/>
      <c r="R66" s="38"/>
    </row>
    <row r="67" spans="1:18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>
        <v>0</v>
      </c>
      <c r="R80" s="57"/>
      <c r="U80"/>
      <c r="AB80"/>
    </row>
    <row r="81" spans="1:28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69" t="s">
        <v>100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Q84"/>
    <mergeCell ref="A65:R65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2019-07-29T16:26:22Z</dcterms:modified>
  <cp:category/>
  <cp:version/>
  <cp:contentType/>
  <cp:contentStatus/>
</cp:coreProperties>
</file>