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<sst xmlns="http://schemas.openxmlformats.org/spreadsheetml/2006/main" count="162" uniqueCount="160">
  <si>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</si>
  <si>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</si>
  <si>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</si>
  <si>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</si>
  <si>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</si>
  <si>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</si>
  <si>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</si>
  <si>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</si>
  <si>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</si>
  <si>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</si>
  <si>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</si>
  <si>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</si>
  <si>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</si>
  <si>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</si>
  <si>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</si>
  <si>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</si>
  <si>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</si>
  <si>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</si>
  <si>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</si>
  <si>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</si>
  <si>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</si>
  <si>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</si>
  <si>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</si>
  <si>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</si>
  <si>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</si>
  <si>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</si>
  <si>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</si>
  <si>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</si>
  <si>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</si>
  <si>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</si>
  <si>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</si>
  <si>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</si>
  <si>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</si>
  <si>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</si>
  <si>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</si>
  <si>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</si>
  <si>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</si>
  <si>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</si>
  <si>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</si>
  <si>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</si>
  <si>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</si>
  <si>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</si>
  <si>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</si>
  <si>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</si>
  <si>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</si>
  <si>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</si>
  <si>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</si>
  <si>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</si>
  <si>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</si>
  <si>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</si>
  <si>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</si>
  <si>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</si>
  <si>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</si>
  <si>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</si>
  <si>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5.1.2. Remuneração de AVL (4.1)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</si>
  <si>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</si>
  <si>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</si>
  <si>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</si>
  <si>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</si>
  <si>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</si>
  <si>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</si>
  <si>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</si>
  <si>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</si>
  <si>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</si>
  <si>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</si>
  <si>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</si>
  <si>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</si>
  <si>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</si>
  <si>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</si>
  <si>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</si>
  <si>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</si>
  <si>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</si>
  <si>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</si>
  <si>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</si>
  <si>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</si>
  <si>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</si>
  <si>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</si>
  <si>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</si>
  <si>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</si>
  <si>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</si>
  <si>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</si>
  <si>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</si>
  <si>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</si>
  <si>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</si>
  <si>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</si>
  <si>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</si>
  <si>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</si>
  <si>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</si>
  <si>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</si>
  <si>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</si>
  <si>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</si>
  <si>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</si>
  <si>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</si>
  <si>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</si>
  <si>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</si>
  <si>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</si>
  <si>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</si>
  <si>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</si>
  <si>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</si>
  <si>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</si>
  <si>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</si>
  <si>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</si>
  <si>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</si>
  <si>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</si>
  <si>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</si>
  <si>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</si>
  <si>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</si>
  <si>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</si>
  <si>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</si>
  <si>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</si>
  <si>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</si>
  <si>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</si>
  <si>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</si>
  <si>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</si>
  <si>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</si>
  <si>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</si>
  <si>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</si>
  <si>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</si>
  <si>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</si>
  <si>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</si>
  <si>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</si>
  <si>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</si>
  <si>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</si>
  <si>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</si>
  <si>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</si>
  <si>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</si>
  <si>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</si>
  <si>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</si>
  <si>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</si>
  <si>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</si>
  <si>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</si>
  <si>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</si>
  <si>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</si>
  <si>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</si>
  <si>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</si>
  <si>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</si>
  <si>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</si>
  <si>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</si>
  <si>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</si>
  <si>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</si>
  <si>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</si>
  <si>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</si>
  <si>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</si>
  <si>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</si>
  <si>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</si>
  <si>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</si>
  <si>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</si>
  <si>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5.1.1. Pelo Transporte de Passageiros (1 x 2)</t>
  </si>
  <si>
    <t>5.1.3. Remuneração de Validadores Eletrônicos (4.2)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</si>
  <si>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</si>
  <si>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</si>
  <si>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</si>
  <si>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</si>
  <si>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</si>
  <si>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</si>
  <si>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</si>
  <si>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</si>
  <si>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20/07/19 - VENCIMENTO 26/07/19</t>
  </si>
  <si>
    <t>8.33. Viação Gato Preto Ltda.</t>
  </si>
  <si>
    <t>8.34. Transpass Transp. de Pass. Ltda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</si>
</sst>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  <numFmt numFmtId="201" formatCode="_([$R$ -416]* #,##0.000000000_);_([$R$ -416]* \(#,##0.0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171" fontId="32" fillId="35" borderId="4" xfId="53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171" fontId="0" fillId="0" borderId="15" xfId="53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93" fontId="32" fillId="0" borderId="4" xfId="53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149</v>
      </c>
      <c r="C6" s="3" t="s">
        <v>150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151</v>
      </c>
      <c r="I6" s="3" t="s">
        <v>2</v>
      </c>
      <c r="J6" s="3" t="s">
        <v>152</v>
      </c>
      <c r="K6" s="3" t="s">
        <v>153</v>
      </c>
      <c r="L6" s="3" t="s">
        <v>3</v>
      </c>
      <c r="M6" s="3" t="s">
        <v>154</v>
      </c>
      <c r="N6" s="3" t="s">
        <v>155</v>
      </c>
      <c r="O6" s="3" t="s">
        <v>156</v>
      </c>
      <c r="P6" s="82"/>
    </row>
    <row r="7" spans="1:19" ht="17.25" customHeight="1">
      <c r="A7" s="8" t="s">
        <v>20</v>
      </c>
      <c r="B7" s="9">
        <f aca="true" t="shared" si="0" ref="B7:P7">+B8+B20+B24+B27</f>
        <v>294435</v>
      </c>
      <c r="C7" s="9">
        <f t="shared" si="0"/>
        <v>384279</v>
      </c>
      <c r="D7" s="9">
        <f t="shared" si="0"/>
        <v>392725</v>
      </c>
      <c r="E7" s="9">
        <f>+E8+E20+E24+E27</f>
        <v>55061</v>
      </c>
      <c r="F7" s="9">
        <f>+F8+F20+F24+F27</f>
        <v>170068</v>
      </c>
      <c r="G7" s="9">
        <f t="shared" si="0"/>
        <v>228598</v>
      </c>
      <c r="H7" s="9">
        <f t="shared" si="0"/>
        <v>178584</v>
      </c>
      <c r="I7" s="9">
        <f t="shared" si="0"/>
        <v>168280</v>
      </c>
      <c r="J7" s="9">
        <f t="shared" si="0"/>
        <v>50981</v>
      </c>
      <c r="K7" s="9">
        <f t="shared" si="0"/>
        <v>76309</v>
      </c>
      <c r="L7" s="9">
        <f t="shared" si="0"/>
        <v>179804</v>
      </c>
      <c r="M7" s="9">
        <f t="shared" si="0"/>
        <v>238909</v>
      </c>
      <c r="N7" s="9">
        <f t="shared" si="0"/>
        <v>62940</v>
      </c>
      <c r="O7" s="9">
        <f t="shared" si="0"/>
        <v>151966</v>
      </c>
      <c r="P7" s="9">
        <f t="shared" si="0"/>
        <v>2632939</v>
      </c>
      <c r="Q7" s="43"/>
      <c r="R7"/>
      <c r="S7"/>
    </row>
    <row r="8" spans="1:19" ht="17.25" customHeight="1">
      <c r="A8" s="10" t="s">
        <v>31</v>
      </c>
      <c r="B8" s="11">
        <f>B9+B12+B16</f>
        <v>147874</v>
      </c>
      <c r="C8" s="11">
        <f aca="true" t="shared" si="1" ref="C8:O8">C9+C12+C16</f>
        <v>202251</v>
      </c>
      <c r="D8" s="11">
        <f t="shared" si="1"/>
        <v>192619</v>
      </c>
      <c r="E8" s="11">
        <f>E9+E12+E16</f>
        <v>25413</v>
      </c>
      <c r="F8" s="11">
        <f>F9+F12+F16</f>
        <v>84752</v>
      </c>
      <c r="G8" s="11">
        <f t="shared" si="1"/>
        <v>119424</v>
      </c>
      <c r="H8" s="11">
        <f t="shared" si="1"/>
        <v>95238</v>
      </c>
      <c r="I8" s="11">
        <f t="shared" si="1"/>
        <v>77014</v>
      </c>
      <c r="J8" s="11">
        <f t="shared" si="1"/>
        <v>25874</v>
      </c>
      <c r="K8" s="11">
        <f t="shared" si="1"/>
        <v>40339</v>
      </c>
      <c r="L8" s="11">
        <f t="shared" si="1"/>
        <v>87294</v>
      </c>
      <c r="M8" s="11">
        <f t="shared" si="1"/>
        <v>119878</v>
      </c>
      <c r="N8" s="11">
        <f t="shared" si="1"/>
        <v>30037</v>
      </c>
      <c r="O8" s="11">
        <f t="shared" si="1"/>
        <v>90781</v>
      </c>
      <c r="P8" s="11">
        <f>SUM(B8:O8)</f>
        <v>1338788</v>
      </c>
      <c r="Q8"/>
      <c r="R8"/>
      <c r="S8"/>
    </row>
    <row r="9" spans="1:19" ht="17.25" customHeight="1">
      <c r="A9" s="15" t="s">
        <v>9</v>
      </c>
      <c r="B9" s="13">
        <f>+B10+B11</f>
        <v>23244</v>
      </c>
      <c r="C9" s="13">
        <f aca="true" t="shared" si="2" ref="C9:O9">+C10+C11</f>
        <v>34911</v>
      </c>
      <c r="D9" s="13">
        <f t="shared" si="2"/>
        <v>29417</v>
      </c>
      <c r="E9" s="13">
        <f>+E10+E11</f>
        <v>4898</v>
      </c>
      <c r="F9" s="13">
        <f>+F10+F11</f>
        <v>12024</v>
      </c>
      <c r="G9" s="13">
        <f t="shared" si="2"/>
        <v>18533</v>
      </c>
      <c r="H9" s="13">
        <f t="shared" si="2"/>
        <v>13171</v>
      </c>
      <c r="I9" s="13">
        <f t="shared" si="2"/>
        <v>8217</v>
      </c>
      <c r="J9" s="13">
        <f t="shared" si="2"/>
        <v>2086</v>
      </c>
      <c r="K9" s="13">
        <f t="shared" si="2"/>
        <v>4425</v>
      </c>
      <c r="L9" s="13">
        <f t="shared" si="2"/>
        <v>6548</v>
      </c>
      <c r="M9" s="13">
        <f t="shared" si="2"/>
        <v>10773</v>
      </c>
      <c r="N9" s="13">
        <f t="shared" si="2"/>
        <v>4410</v>
      </c>
      <c r="O9" s="13">
        <f t="shared" si="2"/>
        <v>16879</v>
      </c>
      <c r="P9" s="11">
        <f aca="true" t="shared" si="3" ref="P9:P27">SUM(B9:O9)</f>
        <v>189536</v>
      </c>
      <c r="Q9"/>
      <c r="R9"/>
      <c r="S9"/>
    </row>
    <row r="10" spans="1:19" ht="17.25" customHeight="1">
      <c r="A10" s="29" t="s">
        <v>10</v>
      </c>
      <c r="B10" s="13">
        <v>23244</v>
      </c>
      <c r="C10" s="13">
        <v>34911</v>
      </c>
      <c r="D10" s="13">
        <v>29417</v>
      </c>
      <c r="E10" s="13">
        <v>4898</v>
      </c>
      <c r="F10" s="13">
        <v>12024</v>
      </c>
      <c r="G10" s="13">
        <v>18533</v>
      </c>
      <c r="H10" s="13">
        <v>13171</v>
      </c>
      <c r="I10" s="13">
        <v>8217</v>
      </c>
      <c r="J10" s="13">
        <v>2086</v>
      </c>
      <c r="K10" s="13">
        <v>4425</v>
      </c>
      <c r="L10" s="13">
        <v>6548</v>
      </c>
      <c r="M10" s="13">
        <v>10773</v>
      </c>
      <c r="N10" s="13">
        <v>4410</v>
      </c>
      <c r="O10" s="13">
        <v>16879</v>
      </c>
      <c r="P10" s="11">
        <f t="shared" si="3"/>
        <v>189536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117344</v>
      </c>
      <c r="C12" s="17">
        <f t="shared" si="4"/>
        <v>157278</v>
      </c>
      <c r="D12" s="17">
        <f t="shared" si="4"/>
        <v>154039</v>
      </c>
      <c r="E12" s="17">
        <f>SUM(E13:E15)</f>
        <v>19063</v>
      </c>
      <c r="F12" s="17">
        <f>SUM(F13:F15)</f>
        <v>68519</v>
      </c>
      <c r="G12" s="17">
        <f t="shared" si="4"/>
        <v>95241</v>
      </c>
      <c r="H12" s="17">
        <f t="shared" si="4"/>
        <v>76887</v>
      </c>
      <c r="I12" s="17">
        <f t="shared" si="4"/>
        <v>63917</v>
      </c>
      <c r="J12" s="17">
        <f t="shared" si="4"/>
        <v>21960</v>
      </c>
      <c r="K12" s="17">
        <f t="shared" si="4"/>
        <v>33649</v>
      </c>
      <c r="L12" s="17">
        <f t="shared" si="4"/>
        <v>74883</v>
      </c>
      <c r="M12" s="17">
        <f t="shared" si="4"/>
        <v>102101</v>
      </c>
      <c r="N12" s="17">
        <f t="shared" si="4"/>
        <v>23632</v>
      </c>
      <c r="O12" s="17">
        <f t="shared" si="4"/>
        <v>70280</v>
      </c>
      <c r="P12" s="11">
        <f t="shared" si="3"/>
        <v>1078793</v>
      </c>
      <c r="Q12"/>
      <c r="R12"/>
      <c r="S12"/>
    </row>
    <row r="13" spans="1:19" s="58" customFormat="1" ht="17.25" customHeight="1">
      <c r="A13" s="63" t="s">
        <v>12</v>
      </c>
      <c r="B13" s="64">
        <v>57824</v>
      </c>
      <c r="C13" s="64">
        <v>82496</v>
      </c>
      <c r="D13" s="64">
        <v>81879</v>
      </c>
      <c r="E13" s="64">
        <v>10809</v>
      </c>
      <c r="F13" s="64">
        <v>36236</v>
      </c>
      <c r="G13" s="64">
        <v>48817</v>
      </c>
      <c r="H13" s="64">
        <v>36876</v>
      </c>
      <c r="I13" s="64">
        <v>32907</v>
      </c>
      <c r="J13" s="64">
        <v>9804</v>
      </c>
      <c r="K13" s="64">
        <v>15411</v>
      </c>
      <c r="L13" s="64">
        <v>35697</v>
      </c>
      <c r="M13" s="64">
        <v>45582</v>
      </c>
      <c r="N13" s="64">
        <v>11350</v>
      </c>
      <c r="O13" s="64">
        <v>32204</v>
      </c>
      <c r="P13" s="11">
        <f t="shared" si="3"/>
        <v>537892</v>
      </c>
      <c r="Q13" s="65"/>
      <c r="R13" s="66"/>
      <c r="S13"/>
    </row>
    <row r="14" spans="1:19" s="58" customFormat="1" ht="17.25" customHeight="1">
      <c r="A14" s="63" t="s">
        <v>13</v>
      </c>
      <c r="B14" s="64">
        <v>56628</v>
      </c>
      <c r="C14" s="64">
        <v>70496</v>
      </c>
      <c r="D14" s="64">
        <v>68864</v>
      </c>
      <c r="E14" s="64">
        <v>7693</v>
      </c>
      <c r="F14" s="64">
        <v>31040</v>
      </c>
      <c r="G14" s="64">
        <v>44091</v>
      </c>
      <c r="H14" s="64">
        <v>38385</v>
      </c>
      <c r="I14" s="64">
        <v>29859</v>
      </c>
      <c r="J14" s="64">
        <v>11810</v>
      </c>
      <c r="K14" s="64">
        <v>17592</v>
      </c>
      <c r="L14" s="64">
        <v>38034</v>
      </c>
      <c r="M14" s="64">
        <v>54562</v>
      </c>
      <c r="N14" s="64">
        <v>11337</v>
      </c>
      <c r="O14" s="64">
        <v>35682</v>
      </c>
      <c r="P14" s="11">
        <f t="shared" si="3"/>
        <v>516073</v>
      </c>
      <c r="Q14" s="65"/>
      <c r="R14"/>
      <c r="S14"/>
    </row>
    <row r="15" spans="1:19" ht="17.25" customHeight="1">
      <c r="A15" s="14" t="s">
        <v>14</v>
      </c>
      <c r="B15" s="13">
        <v>2892</v>
      </c>
      <c r="C15" s="13">
        <v>4286</v>
      </c>
      <c r="D15" s="13">
        <v>3296</v>
      </c>
      <c r="E15" s="13">
        <v>561</v>
      </c>
      <c r="F15" s="13">
        <v>1243</v>
      </c>
      <c r="G15" s="13">
        <v>2333</v>
      </c>
      <c r="H15" s="13">
        <v>1626</v>
      </c>
      <c r="I15" s="13">
        <v>1151</v>
      </c>
      <c r="J15" s="13">
        <v>346</v>
      </c>
      <c r="K15" s="13">
        <v>646</v>
      </c>
      <c r="L15" s="13">
        <v>1152</v>
      </c>
      <c r="M15" s="13">
        <v>1957</v>
      </c>
      <c r="N15" s="13">
        <v>945</v>
      </c>
      <c r="O15" s="13">
        <v>2394</v>
      </c>
      <c r="P15" s="11">
        <f t="shared" si="3"/>
        <v>24828</v>
      </c>
      <c r="Q15"/>
      <c r="R15"/>
      <c r="S15"/>
    </row>
    <row r="16" spans="1:16" ht="17.25" customHeight="1">
      <c r="A16" s="15" t="s">
        <v>27</v>
      </c>
      <c r="B16" s="13">
        <f>B17+B18+B19</f>
        <v>7286</v>
      </c>
      <c r="C16" s="13">
        <f aca="true" t="shared" si="5" ref="C16:O16">C17+C18+C19</f>
        <v>10062</v>
      </c>
      <c r="D16" s="13">
        <f t="shared" si="5"/>
        <v>9163</v>
      </c>
      <c r="E16" s="13">
        <f>E17+E18+E19</f>
        <v>1452</v>
      </c>
      <c r="F16" s="13">
        <f>F17+F18+F19</f>
        <v>4209</v>
      </c>
      <c r="G16" s="13">
        <f t="shared" si="5"/>
        <v>5650</v>
      </c>
      <c r="H16" s="13">
        <f t="shared" si="5"/>
        <v>5180</v>
      </c>
      <c r="I16" s="13">
        <f t="shared" si="5"/>
        <v>4880</v>
      </c>
      <c r="J16" s="13">
        <f t="shared" si="5"/>
        <v>1828</v>
      </c>
      <c r="K16" s="13">
        <f t="shared" si="5"/>
        <v>2265</v>
      </c>
      <c r="L16" s="13">
        <f t="shared" si="5"/>
        <v>5863</v>
      </c>
      <c r="M16" s="13">
        <f t="shared" si="5"/>
        <v>7004</v>
      </c>
      <c r="N16" s="13">
        <f t="shared" si="5"/>
        <v>1995</v>
      </c>
      <c r="O16" s="13">
        <f t="shared" si="5"/>
        <v>3622</v>
      </c>
      <c r="P16" s="11">
        <f t="shared" si="3"/>
        <v>70459</v>
      </c>
    </row>
    <row r="17" spans="1:19" ht="17.25" customHeight="1">
      <c r="A17" s="14" t="s">
        <v>28</v>
      </c>
      <c r="B17" s="13">
        <v>7270</v>
      </c>
      <c r="C17" s="13">
        <v>10050</v>
      </c>
      <c r="D17" s="13">
        <v>9160</v>
      </c>
      <c r="E17" s="13">
        <v>1449</v>
      </c>
      <c r="F17" s="13">
        <v>4206</v>
      </c>
      <c r="G17" s="13">
        <v>5646</v>
      </c>
      <c r="H17" s="13">
        <v>5174</v>
      </c>
      <c r="I17" s="13">
        <v>4869</v>
      </c>
      <c r="J17" s="13">
        <v>1823</v>
      </c>
      <c r="K17" s="13">
        <v>2260</v>
      </c>
      <c r="L17" s="13">
        <v>5855</v>
      </c>
      <c r="M17" s="13">
        <v>6995</v>
      </c>
      <c r="N17" s="13">
        <v>1993</v>
      </c>
      <c r="O17" s="13">
        <v>3612</v>
      </c>
      <c r="P17" s="11">
        <f t="shared" si="3"/>
        <v>70362</v>
      </c>
      <c r="Q17"/>
      <c r="R17"/>
      <c r="S17"/>
    </row>
    <row r="18" spans="1:19" ht="17.25" customHeight="1">
      <c r="A18" s="14" t="s">
        <v>29</v>
      </c>
      <c r="B18" s="13">
        <v>4</v>
      </c>
      <c r="C18" s="13">
        <v>6</v>
      </c>
      <c r="D18" s="13">
        <v>2</v>
      </c>
      <c r="E18" s="13">
        <v>1</v>
      </c>
      <c r="F18" s="13">
        <v>1</v>
      </c>
      <c r="G18" s="13">
        <v>1</v>
      </c>
      <c r="H18" s="13">
        <v>6</v>
      </c>
      <c r="I18" s="13">
        <v>7</v>
      </c>
      <c r="J18" s="13">
        <v>4</v>
      </c>
      <c r="K18" s="13">
        <v>2</v>
      </c>
      <c r="L18" s="13">
        <v>1</v>
      </c>
      <c r="M18" s="13">
        <v>3</v>
      </c>
      <c r="N18" s="13">
        <v>2</v>
      </c>
      <c r="O18" s="13">
        <v>6</v>
      </c>
      <c r="P18" s="11">
        <f t="shared" si="3"/>
        <v>46</v>
      </c>
      <c r="Q18"/>
      <c r="R18"/>
      <c r="S18"/>
    </row>
    <row r="19" spans="1:19" ht="17.25" customHeight="1">
      <c r="A19" s="14" t="s">
        <v>30</v>
      </c>
      <c r="B19" s="13">
        <v>12</v>
      </c>
      <c r="C19" s="13">
        <v>6</v>
      </c>
      <c r="D19" s="13">
        <v>1</v>
      </c>
      <c r="E19" s="13">
        <v>2</v>
      </c>
      <c r="F19" s="13">
        <v>2</v>
      </c>
      <c r="G19" s="13">
        <v>3</v>
      </c>
      <c r="H19" s="13">
        <v>0</v>
      </c>
      <c r="I19" s="13">
        <v>4</v>
      </c>
      <c r="J19" s="13">
        <v>1</v>
      </c>
      <c r="K19" s="13">
        <v>3</v>
      </c>
      <c r="L19" s="13">
        <v>7</v>
      </c>
      <c r="M19" s="13">
        <v>6</v>
      </c>
      <c r="N19" s="13">
        <v>0</v>
      </c>
      <c r="O19" s="13">
        <v>4</v>
      </c>
      <c r="P19" s="11">
        <f t="shared" si="3"/>
        <v>51</v>
      </c>
      <c r="Q19"/>
      <c r="R19"/>
      <c r="S19"/>
    </row>
    <row r="20" spans="1:19" ht="17.25" customHeight="1">
      <c r="A20" s="16" t="s">
        <v>15</v>
      </c>
      <c r="B20" s="11">
        <f>+B21+B22+B23</f>
        <v>86905</v>
      </c>
      <c r="C20" s="11">
        <f aca="true" t="shared" si="6" ref="C20:O20">+C21+C22+C23</f>
        <v>101882</v>
      </c>
      <c r="D20" s="11">
        <f t="shared" si="6"/>
        <v>114679</v>
      </c>
      <c r="E20" s="11">
        <f>+E21+E22+E23</f>
        <v>15715</v>
      </c>
      <c r="F20" s="11">
        <f>+F21+F22+F23</f>
        <v>46544</v>
      </c>
      <c r="G20" s="11">
        <f t="shared" si="6"/>
        <v>60415</v>
      </c>
      <c r="H20" s="11">
        <f t="shared" si="6"/>
        <v>50132</v>
      </c>
      <c r="I20" s="11">
        <f t="shared" si="6"/>
        <v>64184</v>
      </c>
      <c r="J20" s="11">
        <f t="shared" si="6"/>
        <v>19240</v>
      </c>
      <c r="K20" s="11">
        <f t="shared" si="6"/>
        <v>25639</v>
      </c>
      <c r="L20" s="11">
        <f t="shared" si="6"/>
        <v>68304</v>
      </c>
      <c r="M20" s="11">
        <f t="shared" si="6"/>
        <v>86143</v>
      </c>
      <c r="N20" s="11">
        <f t="shared" si="6"/>
        <v>19834</v>
      </c>
      <c r="O20" s="11">
        <f t="shared" si="6"/>
        <v>37500</v>
      </c>
      <c r="P20" s="11">
        <f t="shared" si="3"/>
        <v>797116</v>
      </c>
      <c r="Q20"/>
      <c r="R20"/>
      <c r="S20"/>
    </row>
    <row r="21" spans="1:19" s="58" customFormat="1" ht="17.25" customHeight="1">
      <c r="A21" s="53" t="s">
        <v>16</v>
      </c>
      <c r="B21" s="64">
        <v>44815</v>
      </c>
      <c r="C21" s="64">
        <v>57188</v>
      </c>
      <c r="D21" s="64">
        <v>64292</v>
      </c>
      <c r="E21" s="64">
        <v>9429</v>
      </c>
      <c r="F21" s="64">
        <v>25393</v>
      </c>
      <c r="G21" s="64">
        <v>32856</v>
      </c>
      <c r="H21" s="64">
        <v>25232</v>
      </c>
      <c r="I21" s="64">
        <v>34446</v>
      </c>
      <c r="J21" s="64">
        <v>9139</v>
      </c>
      <c r="K21" s="64">
        <v>12385</v>
      </c>
      <c r="L21" s="64">
        <v>32809</v>
      </c>
      <c r="M21" s="64">
        <v>39893</v>
      </c>
      <c r="N21" s="64">
        <v>10788</v>
      </c>
      <c r="O21" s="64">
        <v>18654</v>
      </c>
      <c r="P21" s="11">
        <f t="shared" si="3"/>
        <v>417319</v>
      </c>
      <c r="Q21" s="65"/>
      <c r="R21"/>
      <c r="S21"/>
    </row>
    <row r="22" spans="1:19" s="58" customFormat="1" ht="17.25" customHeight="1">
      <c r="A22" s="53" t="s">
        <v>17</v>
      </c>
      <c r="B22" s="64">
        <v>40634</v>
      </c>
      <c r="C22" s="64">
        <v>42915</v>
      </c>
      <c r="D22" s="64">
        <v>48766</v>
      </c>
      <c r="E22" s="64">
        <v>6044</v>
      </c>
      <c r="F22" s="64">
        <v>20513</v>
      </c>
      <c r="G22" s="64">
        <v>26665</v>
      </c>
      <c r="H22" s="64">
        <v>24204</v>
      </c>
      <c r="I22" s="64">
        <v>28950</v>
      </c>
      <c r="J22" s="64">
        <v>9909</v>
      </c>
      <c r="K22" s="64">
        <v>12929</v>
      </c>
      <c r="L22" s="64">
        <v>34772</v>
      </c>
      <c r="M22" s="64">
        <v>45077</v>
      </c>
      <c r="N22" s="64">
        <v>8656</v>
      </c>
      <c r="O22" s="64">
        <v>18139</v>
      </c>
      <c r="P22" s="11">
        <f t="shared" si="3"/>
        <v>368173</v>
      </c>
      <c r="Q22" s="65"/>
      <c r="R22"/>
      <c r="S22"/>
    </row>
    <row r="23" spans="1:19" ht="17.25" customHeight="1">
      <c r="A23" s="12" t="s">
        <v>18</v>
      </c>
      <c r="B23" s="13">
        <v>1456</v>
      </c>
      <c r="C23" s="13">
        <v>1779</v>
      </c>
      <c r="D23" s="13">
        <v>1621</v>
      </c>
      <c r="E23" s="13">
        <v>242</v>
      </c>
      <c r="F23" s="13">
        <v>638</v>
      </c>
      <c r="G23" s="13">
        <v>894</v>
      </c>
      <c r="H23" s="13">
        <v>696</v>
      </c>
      <c r="I23" s="13">
        <v>788</v>
      </c>
      <c r="J23" s="13">
        <v>192</v>
      </c>
      <c r="K23" s="13">
        <v>325</v>
      </c>
      <c r="L23" s="13">
        <v>723</v>
      </c>
      <c r="M23" s="13">
        <v>1173</v>
      </c>
      <c r="N23" s="13">
        <v>390</v>
      </c>
      <c r="O23" s="13">
        <v>707</v>
      </c>
      <c r="P23" s="11">
        <f t="shared" si="3"/>
        <v>11624</v>
      </c>
      <c r="Q23"/>
      <c r="R23"/>
      <c r="S23"/>
    </row>
    <row r="24" spans="1:19" ht="17.25" customHeight="1">
      <c r="A24" s="16" t="s">
        <v>19</v>
      </c>
      <c r="B24" s="13">
        <f>+B25+B26</f>
        <v>59656</v>
      </c>
      <c r="C24" s="13">
        <f aca="true" t="shared" si="7" ref="C24:O24">+C25+C26</f>
        <v>80146</v>
      </c>
      <c r="D24" s="13">
        <f t="shared" si="7"/>
        <v>85427</v>
      </c>
      <c r="E24" s="13">
        <f>+E25+E26</f>
        <v>13933</v>
      </c>
      <c r="F24" s="13">
        <f>+F25+F26</f>
        <v>38772</v>
      </c>
      <c r="G24" s="13">
        <f t="shared" si="7"/>
        <v>48759</v>
      </c>
      <c r="H24" s="13">
        <f t="shared" si="7"/>
        <v>33214</v>
      </c>
      <c r="I24" s="13">
        <f t="shared" si="7"/>
        <v>27082</v>
      </c>
      <c r="J24" s="13">
        <f t="shared" si="7"/>
        <v>5867</v>
      </c>
      <c r="K24" s="13">
        <f t="shared" si="7"/>
        <v>10331</v>
      </c>
      <c r="L24" s="13">
        <f t="shared" si="7"/>
        <v>24206</v>
      </c>
      <c r="M24" s="13">
        <f t="shared" si="7"/>
        <v>32888</v>
      </c>
      <c r="N24" s="13">
        <f t="shared" si="7"/>
        <v>11826</v>
      </c>
      <c r="O24" s="13">
        <f t="shared" si="7"/>
        <v>23685</v>
      </c>
      <c r="P24" s="11">
        <f t="shared" si="3"/>
        <v>495792</v>
      </c>
      <c r="Q24" s="44"/>
      <c r="R24"/>
      <c r="S24"/>
    </row>
    <row r="25" spans="1:19" ht="17.25" customHeight="1">
      <c r="A25" s="12" t="s">
        <v>32</v>
      </c>
      <c r="B25" s="13">
        <v>48658</v>
      </c>
      <c r="C25" s="13">
        <v>67127</v>
      </c>
      <c r="D25" s="13">
        <v>70770</v>
      </c>
      <c r="E25" s="13">
        <v>12281</v>
      </c>
      <c r="F25" s="13">
        <v>31164</v>
      </c>
      <c r="G25" s="13">
        <v>41710</v>
      </c>
      <c r="H25" s="13">
        <v>27680</v>
      </c>
      <c r="I25" s="13">
        <v>22104</v>
      </c>
      <c r="J25" s="13">
        <v>5098</v>
      </c>
      <c r="K25" s="13">
        <v>8848</v>
      </c>
      <c r="L25" s="13">
        <v>19538</v>
      </c>
      <c r="M25" s="13">
        <v>27905</v>
      </c>
      <c r="N25" s="13">
        <v>10571</v>
      </c>
      <c r="O25" s="13">
        <v>19521</v>
      </c>
      <c r="P25" s="11">
        <f t="shared" si="3"/>
        <v>412975</v>
      </c>
      <c r="Q25" s="43"/>
      <c r="R25"/>
      <c r="S25"/>
    </row>
    <row r="26" spans="1:19" ht="17.25" customHeight="1">
      <c r="A26" s="12" t="s">
        <v>33</v>
      </c>
      <c r="B26" s="13">
        <v>10998</v>
      </c>
      <c r="C26" s="13">
        <v>13019</v>
      </c>
      <c r="D26" s="13">
        <v>14657</v>
      </c>
      <c r="E26" s="13">
        <v>1652</v>
      </c>
      <c r="F26" s="13">
        <v>7608</v>
      </c>
      <c r="G26" s="13">
        <v>7049</v>
      </c>
      <c r="H26" s="13">
        <v>5534</v>
      </c>
      <c r="I26" s="13">
        <v>4978</v>
      </c>
      <c r="J26" s="13">
        <v>769</v>
      </c>
      <c r="K26" s="13">
        <v>1483</v>
      </c>
      <c r="L26" s="13">
        <v>4668</v>
      </c>
      <c r="M26" s="13">
        <v>4983</v>
      </c>
      <c r="N26" s="13">
        <v>1255</v>
      </c>
      <c r="O26" s="13">
        <v>4164</v>
      </c>
      <c r="P26" s="11">
        <f t="shared" si="3"/>
        <v>82817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1243</v>
      </c>
      <c r="O27" s="11">
        <v>0</v>
      </c>
      <c r="P27" s="11">
        <f t="shared" si="3"/>
        <v>1243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86">
        <v>1.03820515682166</v>
      </c>
      <c r="C32" s="86">
        <v>1.012748832310637</v>
      </c>
      <c r="D32" s="31">
        <v>0</v>
      </c>
      <c r="E32" s="31">
        <v>0</v>
      </c>
      <c r="F32" s="31">
        <v>0</v>
      </c>
      <c r="G32" s="31">
        <v>0</v>
      </c>
      <c r="H32" s="86">
        <v>1.006312042768937</v>
      </c>
      <c r="I32" s="31">
        <v>0</v>
      </c>
      <c r="J32" s="86">
        <v>1.09350166300358</v>
      </c>
      <c r="K32" s="86">
        <v>1.176593603910195</v>
      </c>
      <c r="L32" s="31">
        <v>0</v>
      </c>
      <c r="M32" s="86">
        <v>1.056027524077662</v>
      </c>
      <c r="N32" s="86">
        <v>1.12345971944991</v>
      </c>
      <c r="O32" s="86">
        <v>1.049027983322758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59">
        <v>0</v>
      </c>
      <c r="C34" s="59">
        <v>0</v>
      </c>
      <c r="D34" s="23">
        <f aca="true" t="shared" si="8" ref="D34:L34">+D38+D35</f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59">
        <v>0</v>
      </c>
      <c r="I34" s="23">
        <f t="shared" si="8"/>
        <v>3376.92</v>
      </c>
      <c r="J34" s="59">
        <v>0</v>
      </c>
      <c r="K34" s="59">
        <v>0</v>
      </c>
      <c r="L34" s="23">
        <f t="shared" si="8"/>
        <v>2255.56</v>
      </c>
      <c r="M34" s="59">
        <v>0</v>
      </c>
      <c r="N34" s="59">
        <v>0</v>
      </c>
      <c r="O34" s="59"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/>
      <c r="M35" s="59">
        <v>0</v>
      </c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/>
      <c r="M36" s="59">
        <v>0</v>
      </c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/>
      <c r="M37" s="59">
        <v>0</v>
      </c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75">
        <f>ROUND(B39*B40,2)</f>
        <v>0</v>
      </c>
      <c r="C38" s="75">
        <f>ROUND(C39*C40,2)</f>
        <v>0</v>
      </c>
      <c r="D38" s="52">
        <f aca="true" t="shared" si="9" ref="D38:M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75">
        <f t="shared" si="9"/>
        <v>0</v>
      </c>
      <c r="I38" s="52">
        <f t="shared" si="9"/>
        <v>3376.92</v>
      </c>
      <c r="J38" s="75">
        <f t="shared" si="9"/>
        <v>0</v>
      </c>
      <c r="K38" s="75">
        <f>ROUND(K39*K40,2)</f>
        <v>0</v>
      </c>
      <c r="L38" s="52">
        <f t="shared" si="9"/>
        <v>2255.56</v>
      </c>
      <c r="M38" s="75">
        <f t="shared" si="9"/>
        <v>0</v>
      </c>
      <c r="N38" s="75">
        <f>ROUND(N39*N40,2)</f>
        <v>0</v>
      </c>
      <c r="O38" s="75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75">
        <v>0</v>
      </c>
      <c r="C40" s="75">
        <v>0</v>
      </c>
      <c r="D40" s="52">
        <v>4.28</v>
      </c>
      <c r="E40" s="11">
        <v>0</v>
      </c>
      <c r="F40" s="52">
        <v>4.28</v>
      </c>
      <c r="G40" s="52">
        <v>4.28</v>
      </c>
      <c r="H40" s="75">
        <v>0</v>
      </c>
      <c r="I40" s="52">
        <v>4.28</v>
      </c>
      <c r="J40" s="75">
        <v>0</v>
      </c>
      <c r="K40" s="75">
        <v>0</v>
      </c>
      <c r="L40" s="52">
        <v>4.28</v>
      </c>
      <c r="M40" s="75">
        <v>0</v>
      </c>
      <c r="N40" s="75">
        <v>0</v>
      </c>
      <c r="O40" s="75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1035770.9400000001</v>
      </c>
      <c r="C42" s="22">
        <f t="shared" si="10"/>
        <v>1490752.48</v>
      </c>
      <c r="D42" s="22">
        <f t="shared" si="10"/>
        <v>1532731.54</v>
      </c>
      <c r="E42" s="22">
        <f t="shared" si="10"/>
        <v>290650.5</v>
      </c>
      <c r="F42" s="22">
        <f t="shared" si="10"/>
        <v>569330.27</v>
      </c>
      <c r="G42" s="22">
        <f t="shared" si="10"/>
        <v>794701.6799999999</v>
      </c>
      <c r="H42" s="22">
        <f t="shared" si="10"/>
        <v>698582.66</v>
      </c>
      <c r="I42" s="22">
        <f t="shared" si="10"/>
        <v>588625.1</v>
      </c>
      <c r="J42" s="22">
        <f t="shared" si="10"/>
        <v>177322.79</v>
      </c>
      <c r="K42" s="22">
        <f t="shared" si="10"/>
        <v>280405.61</v>
      </c>
      <c r="L42" s="22">
        <f t="shared" si="10"/>
        <v>514974.92</v>
      </c>
      <c r="M42" s="22">
        <f t="shared" si="10"/>
        <v>778187.38</v>
      </c>
      <c r="N42" s="22">
        <f t="shared" si="10"/>
        <v>259388</v>
      </c>
      <c r="O42" s="22">
        <f t="shared" si="10"/>
        <v>527478.6</v>
      </c>
      <c r="P42" s="22">
        <f>SUM(B42:O42)</f>
        <v>9538902.47</v>
      </c>
      <c r="Q42"/>
      <c r="R42"/>
      <c r="S42"/>
    </row>
    <row r="43" spans="1:19" ht="17.25" customHeight="1">
      <c r="A43" s="16" t="s">
        <v>57</v>
      </c>
      <c r="B43" s="23">
        <f>SUM(B44:B52)</f>
        <v>1018292.39</v>
      </c>
      <c r="C43" s="23">
        <f aca="true" t="shared" si="11" ref="C43:O43">SUM(C44:C52)</f>
        <v>1466470.1099999999</v>
      </c>
      <c r="D43" s="23">
        <f t="shared" si="11"/>
        <v>1524621.34</v>
      </c>
      <c r="E43" s="23">
        <f t="shared" si="11"/>
        <v>290650.5</v>
      </c>
      <c r="F43" s="23">
        <f t="shared" si="11"/>
        <v>562080.9</v>
      </c>
      <c r="G43" s="23">
        <f t="shared" si="11"/>
        <v>771648.98</v>
      </c>
      <c r="H43" s="23">
        <f t="shared" si="11"/>
        <v>698582.66</v>
      </c>
      <c r="I43" s="23">
        <f t="shared" si="11"/>
        <v>579887.37</v>
      </c>
      <c r="J43" s="23">
        <f t="shared" si="11"/>
        <v>175750.74000000002</v>
      </c>
      <c r="K43" s="23">
        <f t="shared" si="11"/>
        <v>272183.04</v>
      </c>
      <c r="L43" s="23">
        <f t="shared" si="11"/>
        <v>513510.25</v>
      </c>
      <c r="M43" s="23">
        <f t="shared" si="11"/>
        <v>769248.82</v>
      </c>
      <c r="N43" s="23">
        <f t="shared" si="11"/>
        <v>255022.63</v>
      </c>
      <c r="O43" s="23">
        <f t="shared" si="11"/>
        <v>524129.58999999997</v>
      </c>
      <c r="P43" s="23">
        <f aca="true" t="shared" si="12" ref="P43:P53">SUM(B43:O43)</f>
        <v>9422079.320000002</v>
      </c>
      <c r="Q43"/>
      <c r="R43"/>
      <c r="S43"/>
    </row>
    <row r="44" spans="1:19" ht="17.25" customHeight="1">
      <c r="A44" s="34" t="s">
        <v>147</v>
      </c>
      <c r="B44" s="23">
        <f>ROUND(B30*B7,2)</f>
        <v>980556.88</v>
      </c>
      <c r="C44" s="23">
        <f aca="true" t="shared" si="13" ref="C44:O44">ROUND(C30*C7,2)</f>
        <v>1428019.19</v>
      </c>
      <c r="D44" s="36">
        <f t="shared" si="13"/>
        <v>1518235.58</v>
      </c>
      <c r="E44" s="23">
        <f t="shared" si="13"/>
        <v>290650.5</v>
      </c>
      <c r="F44" s="23">
        <f t="shared" si="13"/>
        <v>559863.86</v>
      </c>
      <c r="G44" s="23">
        <f t="shared" si="13"/>
        <v>768203.58</v>
      </c>
      <c r="H44" s="23">
        <f t="shared" si="13"/>
        <v>690102.15</v>
      </c>
      <c r="I44" s="23">
        <f t="shared" si="13"/>
        <v>576510.45</v>
      </c>
      <c r="J44" s="23">
        <f t="shared" si="13"/>
        <v>179070.76</v>
      </c>
      <c r="K44" s="23">
        <f t="shared" si="13"/>
        <v>253971.61</v>
      </c>
      <c r="L44" s="23">
        <f t="shared" si="13"/>
        <v>511254.69</v>
      </c>
      <c r="M44" s="23">
        <f t="shared" si="13"/>
        <v>681655.16</v>
      </c>
      <c r="N44" s="23">
        <f t="shared" si="13"/>
        <v>225545.49</v>
      </c>
      <c r="O44" s="23">
        <f t="shared" si="13"/>
        <v>503281</v>
      </c>
      <c r="P44" s="23">
        <f t="shared" si="12"/>
        <v>9166920.900000002</v>
      </c>
      <c r="Q44"/>
      <c r="R44"/>
      <c r="S44"/>
    </row>
    <row r="45" spans="1:19" ht="17.25" customHeight="1">
      <c r="A45" s="12" t="s">
        <v>54</v>
      </c>
      <c r="B45" s="19">
        <v>0</v>
      </c>
      <c r="C45" s="19">
        <v>0</v>
      </c>
      <c r="D45" s="36">
        <v>0</v>
      </c>
      <c r="E45" s="19">
        <v>0</v>
      </c>
      <c r="F45" s="19">
        <v>0</v>
      </c>
      <c r="G45" s="36">
        <v>0</v>
      </c>
      <c r="H45" s="19">
        <v>0</v>
      </c>
      <c r="I45" s="36">
        <v>0</v>
      </c>
      <c r="J45" s="19">
        <v>0</v>
      </c>
      <c r="K45" s="19">
        <v>0</v>
      </c>
      <c r="L45" s="36">
        <v>0</v>
      </c>
      <c r="M45" s="19">
        <v>0</v>
      </c>
      <c r="N45" s="19">
        <v>0</v>
      </c>
      <c r="O45" s="19">
        <v>0</v>
      </c>
      <c r="P45" s="36">
        <f t="shared" si="12"/>
        <v>0</v>
      </c>
      <c r="Q45"/>
      <c r="R45"/>
      <c r="S45"/>
    </row>
    <row r="46" spans="1:19" ht="17.25" customHeight="1">
      <c r="A46" s="12" t="s">
        <v>148</v>
      </c>
      <c r="B46" s="19">
        <v>0</v>
      </c>
      <c r="C46" s="19">
        <v>0</v>
      </c>
      <c r="D46" s="36">
        <v>6385.76</v>
      </c>
      <c r="E46" s="19">
        <v>0</v>
      </c>
      <c r="F46" s="36">
        <v>2217.04</v>
      </c>
      <c r="G46" s="36">
        <v>3445.4</v>
      </c>
      <c r="H46" s="19">
        <v>0</v>
      </c>
      <c r="I46" s="36">
        <v>3376.92</v>
      </c>
      <c r="J46" s="19">
        <v>0</v>
      </c>
      <c r="K46" s="19">
        <v>0</v>
      </c>
      <c r="L46" s="36">
        <v>2255.56</v>
      </c>
      <c r="M46" s="19">
        <v>0</v>
      </c>
      <c r="N46" s="19">
        <v>0</v>
      </c>
      <c r="O46" s="19">
        <v>0</v>
      </c>
      <c r="P46" s="23">
        <f t="shared" si="12"/>
        <v>17680.68</v>
      </c>
      <c r="Q46"/>
      <c r="R46"/>
      <c r="S46"/>
    </row>
    <row r="47" spans="1:19" ht="17.25" customHeight="1">
      <c r="A47" s="12" t="s">
        <v>55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2"/>
        <v>0</v>
      </c>
      <c r="Q47"/>
      <c r="R47"/>
      <c r="S47"/>
    </row>
    <row r="48" spans="1:19" ht="17.25" customHeight="1">
      <c r="A48" s="12" t="s">
        <v>56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f t="shared" si="12"/>
        <v>0</v>
      </c>
      <c r="Q48"/>
      <c r="R48"/>
      <c r="S48"/>
    </row>
    <row r="49" spans="1:19" ht="17.25" customHeight="1">
      <c r="A49" s="12" t="s">
        <v>143</v>
      </c>
      <c r="B49" s="35">
        <f>ROUND((B32-1)*B44,2)</f>
        <v>37462.33</v>
      </c>
      <c r="C49" s="35">
        <f>ROUND((C32-1)*C44,2)</f>
        <v>18205.58</v>
      </c>
      <c r="D49" s="19">
        <v>0</v>
      </c>
      <c r="E49" s="19">
        <v>0</v>
      </c>
      <c r="F49" s="19">
        <v>0</v>
      </c>
      <c r="G49" s="19">
        <v>0</v>
      </c>
      <c r="H49" s="35">
        <f>ROUND((H32-1)*H44,2)</f>
        <v>4355.95</v>
      </c>
      <c r="I49" s="19">
        <v>0</v>
      </c>
      <c r="J49" s="35">
        <f>ROUND((J32-1)*J44,2)</f>
        <v>16743.41</v>
      </c>
      <c r="K49" s="35">
        <f>ROUND((K32-1)*K44,2)</f>
        <v>44849.76</v>
      </c>
      <c r="L49" s="19">
        <v>0</v>
      </c>
      <c r="M49" s="35">
        <f>ROUND((M32-1)*M44,2)</f>
        <v>38191.45</v>
      </c>
      <c r="N49" s="35">
        <f>ROUND((N32-1)*N44,2)</f>
        <v>27845.78</v>
      </c>
      <c r="O49" s="35">
        <f>ROUND((O32-1)*O44,2)</f>
        <v>24674.85</v>
      </c>
      <c r="P49" s="35">
        <f t="shared" si="12"/>
        <v>212329.11</v>
      </c>
      <c r="Q49"/>
      <c r="R49"/>
      <c r="S49"/>
    </row>
    <row r="50" spans="1:19" ht="17.25" customHeight="1">
      <c r="A50" s="12" t="s">
        <v>144</v>
      </c>
      <c r="B50" s="35">
        <v>32107.58</v>
      </c>
      <c r="C50" s="35">
        <v>41290.17</v>
      </c>
      <c r="D50" s="19">
        <v>0</v>
      </c>
      <c r="E50" s="19">
        <v>0</v>
      </c>
      <c r="F50" s="19">
        <v>0</v>
      </c>
      <c r="G50" s="19">
        <v>0</v>
      </c>
      <c r="H50" s="35">
        <v>22655.74</v>
      </c>
      <c r="I50" s="19">
        <v>0</v>
      </c>
      <c r="J50" s="35">
        <v>5139.26</v>
      </c>
      <c r="K50" s="35">
        <v>593.65</v>
      </c>
      <c r="L50" s="19">
        <v>0</v>
      </c>
      <c r="M50" s="35">
        <v>56565</v>
      </c>
      <c r="N50" s="35">
        <v>8650.26</v>
      </c>
      <c r="O50" s="35">
        <v>10108.9</v>
      </c>
      <c r="P50" s="35">
        <f t="shared" si="12"/>
        <v>177110.56</v>
      </c>
      <c r="Q50"/>
      <c r="R50"/>
      <c r="S50"/>
    </row>
    <row r="51" spans="1:19" ht="17.25" customHeight="1">
      <c r="A51" s="12" t="s">
        <v>145</v>
      </c>
      <c r="B51" s="35">
        <v>-10951.27</v>
      </c>
      <c r="C51" s="35">
        <v>-15616.83</v>
      </c>
      <c r="D51" s="19">
        <v>0</v>
      </c>
      <c r="E51" s="19">
        <v>0</v>
      </c>
      <c r="F51" s="19">
        <v>0</v>
      </c>
      <c r="G51" s="19">
        <v>0</v>
      </c>
      <c r="H51" s="35">
        <v>-7284.6</v>
      </c>
      <c r="I51" s="19">
        <v>0</v>
      </c>
      <c r="J51" s="35">
        <v>-2923.59</v>
      </c>
      <c r="K51" s="35">
        <v>-3057.59</v>
      </c>
      <c r="L51" s="19">
        <v>0</v>
      </c>
      <c r="M51" s="35">
        <v>-7162.79</v>
      </c>
      <c r="N51" s="35">
        <v>-3812.84</v>
      </c>
      <c r="O51" s="35">
        <v>-6383.16</v>
      </c>
      <c r="P51" s="35">
        <f t="shared" si="12"/>
        <v>-57192.67</v>
      </c>
      <c r="Q51"/>
      <c r="R51"/>
      <c r="S51"/>
    </row>
    <row r="52" spans="1:19" ht="17.25" customHeight="1">
      <c r="A52" s="12" t="s">
        <v>146</v>
      </c>
      <c r="B52" s="35">
        <v>-20883.13</v>
      </c>
      <c r="C52" s="35">
        <v>-5428</v>
      </c>
      <c r="D52" s="19">
        <v>0</v>
      </c>
      <c r="E52" s="19">
        <v>0</v>
      </c>
      <c r="F52" s="19">
        <v>0</v>
      </c>
      <c r="G52" s="19">
        <v>0</v>
      </c>
      <c r="H52" s="35">
        <v>-11246.58</v>
      </c>
      <c r="I52" s="19">
        <v>0</v>
      </c>
      <c r="J52" s="35">
        <v>-22279.1</v>
      </c>
      <c r="K52" s="35">
        <v>-24174.39</v>
      </c>
      <c r="L52" s="19">
        <v>0</v>
      </c>
      <c r="M52" s="19">
        <v>0</v>
      </c>
      <c r="N52" s="35">
        <v>-3206.06</v>
      </c>
      <c r="O52" s="35">
        <v>-7552</v>
      </c>
      <c r="P52" s="35">
        <f t="shared" si="12"/>
        <v>-94769.26</v>
      </c>
      <c r="Q52"/>
      <c r="R52"/>
      <c r="S52"/>
    </row>
    <row r="53" spans="1:19" ht="17.25" customHeight="1">
      <c r="A53" s="16" t="s">
        <v>58</v>
      </c>
      <c r="B53" s="35">
        <v>17478.55</v>
      </c>
      <c r="C53" s="35">
        <v>24282.37</v>
      </c>
      <c r="D53" s="35">
        <v>8110.2</v>
      </c>
      <c r="E53" s="19">
        <v>0</v>
      </c>
      <c r="F53" s="36">
        <v>7249.37</v>
      </c>
      <c r="G53" s="36">
        <v>23052.7</v>
      </c>
      <c r="H53" s="36">
        <v>0</v>
      </c>
      <c r="I53" s="36">
        <v>8737.73</v>
      </c>
      <c r="J53" s="35">
        <v>1572.05</v>
      </c>
      <c r="K53" s="35">
        <v>8222.57</v>
      </c>
      <c r="L53" s="36">
        <v>1464.67</v>
      </c>
      <c r="M53" s="35">
        <v>8938.56</v>
      </c>
      <c r="N53" s="35">
        <v>4365.37</v>
      </c>
      <c r="O53" s="35">
        <v>3349.01</v>
      </c>
      <c r="P53" s="35">
        <f t="shared" si="12"/>
        <v>116823.15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>SUM(B54:N54)</f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>SUM(B55:N55)</f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59</v>
      </c>
      <c r="B57" s="35">
        <f aca="true" t="shared" si="14" ref="B57:O57">+B58+B65+B102+B103</f>
        <v>-99949.2</v>
      </c>
      <c r="C57" s="35">
        <f t="shared" si="14"/>
        <v>-150138.36</v>
      </c>
      <c r="D57" s="35">
        <f t="shared" si="14"/>
        <v>-127560.85</v>
      </c>
      <c r="E57" s="35">
        <f t="shared" si="14"/>
        <v>-71049.44</v>
      </c>
      <c r="F57" s="35">
        <f t="shared" si="14"/>
        <v>-51703.2</v>
      </c>
      <c r="G57" s="35">
        <f t="shared" si="14"/>
        <v>-79691.9</v>
      </c>
      <c r="H57" s="35">
        <f t="shared" si="14"/>
        <v>-64406.85</v>
      </c>
      <c r="I57" s="35">
        <f t="shared" si="14"/>
        <v>-35333.1</v>
      </c>
      <c r="J57" s="35">
        <f t="shared" si="14"/>
        <v>-14188.039999999999</v>
      </c>
      <c r="K57" s="35">
        <f t="shared" si="14"/>
        <v>-19027.5</v>
      </c>
      <c r="L57" s="35">
        <f t="shared" si="14"/>
        <v>-28156.4</v>
      </c>
      <c r="M57" s="35">
        <f t="shared" si="14"/>
        <v>-46323.9</v>
      </c>
      <c r="N57" s="35">
        <f t="shared" si="14"/>
        <v>-18963</v>
      </c>
      <c r="O57" s="35">
        <f t="shared" si="14"/>
        <v>-72579.7</v>
      </c>
      <c r="P57" s="35">
        <f aca="true" t="shared" si="15" ref="P57:P109">SUM(B57:O57)</f>
        <v>-879071.4400000001</v>
      </c>
      <c r="Q57"/>
      <c r="R57"/>
      <c r="S57"/>
    </row>
    <row r="58" spans="1:19" ht="18.75" customHeight="1">
      <c r="A58" s="16" t="s">
        <v>60</v>
      </c>
      <c r="B58" s="35">
        <f aca="true" t="shared" si="16" ref="B58:O58">B59+B60+B61+B62+B63+B64</f>
        <v>-99949.2</v>
      </c>
      <c r="C58" s="35">
        <f t="shared" si="16"/>
        <v>-150117.3</v>
      </c>
      <c r="D58" s="35">
        <f t="shared" si="16"/>
        <v>-126493.1</v>
      </c>
      <c r="E58" s="35">
        <f t="shared" si="16"/>
        <v>-21061.4</v>
      </c>
      <c r="F58" s="35">
        <f t="shared" si="16"/>
        <v>-51703.2</v>
      </c>
      <c r="G58" s="35">
        <f t="shared" si="16"/>
        <v>-79691.9</v>
      </c>
      <c r="H58" s="35">
        <f t="shared" si="16"/>
        <v>-56768.6</v>
      </c>
      <c r="I58" s="35">
        <f t="shared" si="16"/>
        <v>-35333.1</v>
      </c>
      <c r="J58" s="35">
        <f t="shared" si="16"/>
        <v>-8969.8</v>
      </c>
      <c r="K58" s="35">
        <f t="shared" si="16"/>
        <v>-19027.5</v>
      </c>
      <c r="L58" s="35">
        <f t="shared" si="16"/>
        <v>-28156.4</v>
      </c>
      <c r="M58" s="35">
        <f t="shared" si="16"/>
        <v>-46323.9</v>
      </c>
      <c r="N58" s="35">
        <f t="shared" si="16"/>
        <v>-18963</v>
      </c>
      <c r="O58" s="35">
        <f t="shared" si="16"/>
        <v>-72579.7</v>
      </c>
      <c r="P58" s="35">
        <f t="shared" si="15"/>
        <v>-815138.1</v>
      </c>
      <c r="Q58"/>
      <c r="R58"/>
      <c r="S58"/>
    </row>
    <row r="59" spans="1:19" s="58" customFormat="1" ht="18.75" customHeight="1">
      <c r="A59" s="53" t="s">
        <v>61</v>
      </c>
      <c r="B59" s="55">
        <f>-ROUND(B9*$D$3,2)</f>
        <v>-99949.2</v>
      </c>
      <c r="C59" s="55">
        <f aca="true" t="shared" si="17" ref="C59:O59">-ROUND(C9*$D$3,2)</f>
        <v>-150117.3</v>
      </c>
      <c r="D59" s="55">
        <f t="shared" si="17"/>
        <v>-126493.1</v>
      </c>
      <c r="E59" s="55">
        <f t="shared" si="17"/>
        <v>-21061.4</v>
      </c>
      <c r="F59" s="55">
        <f t="shared" si="17"/>
        <v>-51703.2</v>
      </c>
      <c r="G59" s="55">
        <f t="shared" si="17"/>
        <v>-79691.9</v>
      </c>
      <c r="H59" s="55">
        <v>-56768.6</v>
      </c>
      <c r="I59" s="55">
        <f t="shared" si="17"/>
        <v>-35333.1</v>
      </c>
      <c r="J59" s="55">
        <f t="shared" si="17"/>
        <v>-8969.8</v>
      </c>
      <c r="K59" s="55">
        <f t="shared" si="17"/>
        <v>-19027.5</v>
      </c>
      <c r="L59" s="55">
        <f t="shared" si="17"/>
        <v>-28156.4</v>
      </c>
      <c r="M59" s="55">
        <f t="shared" si="17"/>
        <v>-46323.9</v>
      </c>
      <c r="N59" s="55">
        <f t="shared" si="17"/>
        <v>-18963</v>
      </c>
      <c r="O59" s="55">
        <f t="shared" si="17"/>
        <v>-72579.7</v>
      </c>
      <c r="P59" s="55">
        <f t="shared" si="15"/>
        <v>-815138.1</v>
      </c>
      <c r="Q59" s="67"/>
      <c r="R59"/>
      <c r="S59"/>
    </row>
    <row r="60" spans="1:19" ht="18.75" customHeight="1">
      <c r="A60" s="12" t="s">
        <v>62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5"/>
        <v>0</v>
      </c>
      <c r="Q60"/>
      <c r="R60"/>
      <c r="S60"/>
    </row>
    <row r="61" spans="1:19" ht="18.75" customHeight="1">
      <c r="A61" s="12" t="s">
        <v>63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/>
      <c r="R61"/>
      <c r="S61"/>
    </row>
    <row r="62" spans="1:19" ht="18.75" customHeight="1">
      <c r="A62" s="12" t="s">
        <v>64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/>
      <c r="R62"/>
      <c r="S62"/>
    </row>
    <row r="63" spans="1:19" ht="18.75" customHeight="1">
      <c r="A63" s="12" t="s">
        <v>65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/>
      <c r="R63"/>
      <c r="S63"/>
    </row>
    <row r="64" spans="1:19" ht="18.75" customHeight="1">
      <c r="A64" s="12" t="s">
        <v>66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/>
      <c r="R64"/>
      <c r="S64"/>
    </row>
    <row r="65" spans="1:19" s="58" customFormat="1" ht="18.75" customHeight="1">
      <c r="A65" s="16" t="s">
        <v>67</v>
      </c>
      <c r="B65" s="55">
        <f>SUM(B67:B101)</f>
        <v>0</v>
      </c>
      <c r="C65" s="55">
        <f aca="true" t="shared" si="18" ref="C65:O65">SUM(C66:C101)</f>
        <v>-21.06</v>
      </c>
      <c r="D65" s="35">
        <f t="shared" si="18"/>
        <v>-1067.75</v>
      </c>
      <c r="E65" s="35">
        <f t="shared" si="18"/>
        <v>-49988.04</v>
      </c>
      <c r="F65" s="35">
        <f t="shared" si="18"/>
        <v>0</v>
      </c>
      <c r="G65" s="35">
        <f t="shared" si="18"/>
        <v>0</v>
      </c>
      <c r="H65" s="35">
        <f t="shared" si="18"/>
        <v>-7638.25</v>
      </c>
      <c r="I65" s="35">
        <f t="shared" si="18"/>
        <v>0</v>
      </c>
      <c r="J65" s="35">
        <f t="shared" si="18"/>
        <v>-5218.24</v>
      </c>
      <c r="K65" s="35">
        <f t="shared" si="18"/>
        <v>0</v>
      </c>
      <c r="L65" s="35">
        <f t="shared" si="18"/>
        <v>0</v>
      </c>
      <c r="M65" s="35">
        <f t="shared" si="18"/>
        <v>0</v>
      </c>
      <c r="N65" s="55">
        <f t="shared" si="18"/>
        <v>0</v>
      </c>
      <c r="O65" s="55">
        <f t="shared" si="18"/>
        <v>0</v>
      </c>
      <c r="P65" s="55">
        <f t="shared" si="15"/>
        <v>-63933.34</v>
      </c>
      <c r="Q65"/>
      <c r="R65"/>
      <c r="S65"/>
    </row>
    <row r="66" spans="1:19" ht="18.75" customHeight="1">
      <c r="A66" s="12" t="s">
        <v>68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f t="shared" si="15"/>
        <v>-46961.64</v>
      </c>
      <c r="Q66"/>
      <c r="R66"/>
      <c r="S66"/>
    </row>
    <row r="67" spans="1:19" ht="18.75" customHeight="1">
      <c r="A67" s="12" t="s">
        <v>69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 t="shared" si="15"/>
        <v>-21.06</v>
      </c>
      <c r="Q67"/>
      <c r="R67"/>
      <c r="S67"/>
    </row>
    <row r="68" spans="1:19" ht="18.75" customHeight="1">
      <c r="A68" s="12" t="s">
        <v>70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 t="shared" si="15"/>
        <v>-16413.14</v>
      </c>
      <c r="Q68"/>
      <c r="R68"/>
      <c r="S68"/>
    </row>
    <row r="69" spans="1:19" ht="18.75" customHeight="1">
      <c r="A69" s="12" t="s">
        <v>71</v>
      </c>
      <c r="B69" s="19">
        <v>0</v>
      </c>
      <c r="C69" s="19">
        <v>0</v>
      </c>
      <c r="D69" s="19">
        <v>0</v>
      </c>
      <c r="E69" s="35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0</v>
      </c>
      <c r="Q69"/>
      <c r="R69"/>
      <c r="S69"/>
    </row>
    <row r="70" spans="1:19" ht="18.75" customHeight="1">
      <c r="A70" s="34" t="s">
        <v>72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/>
      <c r="R70"/>
      <c r="S70"/>
    </row>
    <row r="71" spans="1:19" ht="18.75" customHeight="1">
      <c r="A71" s="12" t="s">
        <v>73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f t="shared" si="15"/>
        <v>0</v>
      </c>
      <c r="Q71"/>
      <c r="R71"/>
      <c r="S71"/>
    </row>
    <row r="72" spans="1:19" ht="18.75" customHeight="1">
      <c r="A72" s="12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f t="shared" si="15"/>
        <v>0</v>
      </c>
      <c r="Q72"/>
      <c r="R72"/>
      <c r="S72"/>
    </row>
    <row r="73" spans="1:19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f t="shared" si="15"/>
        <v>0</v>
      </c>
      <c r="Q73"/>
      <c r="R73"/>
      <c r="S73"/>
    </row>
    <row r="74" spans="1:19" ht="18.75" customHeight="1">
      <c r="A74" s="12" t="s">
        <v>76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f t="shared" si="15"/>
        <v>0</v>
      </c>
      <c r="Q74"/>
      <c r="R74"/>
      <c r="S74"/>
    </row>
    <row r="75" spans="1:19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f t="shared" si="15"/>
        <v>0</v>
      </c>
      <c r="Q75"/>
      <c r="R75"/>
      <c r="S75"/>
    </row>
    <row r="76" spans="1:19" ht="18.75" customHeight="1">
      <c r="A76" s="12" t="s">
        <v>78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f t="shared" si="15"/>
        <v>0</v>
      </c>
      <c r="Q76"/>
      <c r="R76"/>
      <c r="S76"/>
    </row>
    <row r="77" spans="1:19" ht="18.75" customHeight="1">
      <c r="A77" s="12" t="s">
        <v>79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f t="shared" si="15"/>
        <v>0</v>
      </c>
      <c r="Q77"/>
      <c r="R77"/>
      <c r="S77"/>
    </row>
    <row r="78" spans="1:19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f t="shared" si="15"/>
        <v>0</v>
      </c>
      <c r="Q78"/>
      <c r="R78"/>
      <c r="S78"/>
    </row>
    <row r="79" spans="1:19" ht="18.75" customHeight="1">
      <c r="A79" s="12" t="s">
        <v>81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f t="shared" si="15"/>
        <v>0</v>
      </c>
      <c r="Q79"/>
      <c r="R79"/>
      <c r="S79"/>
    </row>
    <row r="80" spans="1:19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f t="shared" si="15"/>
        <v>0</v>
      </c>
      <c r="Q80"/>
      <c r="R80"/>
      <c r="S80"/>
    </row>
    <row r="81" spans="1:19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f t="shared" si="15"/>
        <v>0</v>
      </c>
      <c r="Q81"/>
      <c r="R81"/>
      <c r="S81"/>
    </row>
    <row r="82" spans="1:19" ht="18.75" customHeight="1">
      <c r="A82" s="12" t="s">
        <v>84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 t="shared" si="15"/>
        <v>-537.5</v>
      </c>
      <c r="Q82"/>
      <c r="R82"/>
      <c r="S82"/>
    </row>
    <row r="83" spans="1:19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f t="shared" si="15"/>
        <v>0</v>
      </c>
      <c r="Q83"/>
      <c r="R83"/>
      <c r="S83"/>
    </row>
    <row r="84" spans="1:19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f t="shared" si="15"/>
        <v>0</v>
      </c>
      <c r="Q84"/>
      <c r="R84"/>
      <c r="S84"/>
    </row>
    <row r="85" spans="1:19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f t="shared" si="15"/>
        <v>0</v>
      </c>
      <c r="Q85"/>
      <c r="R85"/>
      <c r="S85"/>
    </row>
    <row r="86" spans="1:19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f t="shared" si="15"/>
        <v>0</v>
      </c>
      <c r="Q86"/>
      <c r="R86"/>
      <c r="S86"/>
    </row>
    <row r="87" spans="1:19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f t="shared" si="15"/>
        <v>0</v>
      </c>
      <c r="Q87" s="47"/>
      <c r="R87"/>
      <c r="S87"/>
    </row>
    <row r="88" spans="1:19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f t="shared" si="15"/>
        <v>0</v>
      </c>
      <c r="Q88" s="46"/>
      <c r="R88"/>
      <c r="S88"/>
    </row>
    <row r="89" spans="1:19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f t="shared" si="15"/>
        <v>0</v>
      </c>
      <c r="Q89" s="46"/>
      <c r="R89"/>
      <c r="S89"/>
    </row>
    <row r="90" spans="1:19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f t="shared" si="15"/>
        <v>0</v>
      </c>
      <c r="Q90" s="46"/>
      <c r="R90"/>
      <c r="S90"/>
    </row>
    <row r="91" spans="1:19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f t="shared" si="15"/>
        <v>0</v>
      </c>
      <c r="Q91" s="46"/>
      <c r="R91"/>
      <c r="S91"/>
    </row>
    <row r="92" spans="1:19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f t="shared" si="15"/>
        <v>0</v>
      </c>
      <c r="Q92" s="46"/>
      <c r="R92"/>
      <c r="S92"/>
    </row>
    <row r="93" spans="1:17" s="58" customFormat="1" ht="18.75" customHeight="1">
      <c r="A93" s="53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f t="shared" si="15"/>
        <v>0</v>
      </c>
      <c r="Q93" s="57"/>
    </row>
    <row r="94" spans="1:19" ht="18.75" customHeight="1">
      <c r="A94" s="53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f t="shared" si="15"/>
        <v>0</v>
      </c>
      <c r="Q94" s="46"/>
      <c r="R94"/>
      <c r="S94"/>
    </row>
    <row r="95" spans="1:19" ht="18.75" customHeight="1">
      <c r="A95" s="53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f t="shared" si="15"/>
        <v>0</v>
      </c>
      <c r="Q95" s="46"/>
      <c r="R95"/>
      <c r="S95"/>
    </row>
    <row r="96" spans="1:19" ht="18.75" customHeight="1">
      <c r="A96" s="60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f t="shared" si="15"/>
        <v>0</v>
      </c>
      <c r="Q96" s="46"/>
      <c r="R96"/>
      <c r="S96"/>
    </row>
    <row r="97" spans="1:19" ht="18.75" customHeight="1">
      <c r="A97" s="15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f t="shared" si="15"/>
        <v>0</v>
      </c>
      <c r="Q97" s="46"/>
      <c r="R97"/>
      <c r="S97"/>
    </row>
    <row r="98" spans="1:19" ht="18.75" customHeight="1">
      <c r="A98" s="15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 t="shared" si="15"/>
        <v>0</v>
      </c>
      <c r="Q98" s="46"/>
      <c r="R98"/>
      <c r="S98"/>
    </row>
    <row r="99" spans="1:19" ht="18.75" customHeight="1">
      <c r="A99" s="15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f t="shared" si="15"/>
        <v>0</v>
      </c>
      <c r="Q99" s="46"/>
      <c r="R99"/>
      <c r="S99"/>
    </row>
    <row r="100" spans="1:19" s="58" customFormat="1" ht="18.75" customHeight="1">
      <c r="A100" s="53" t="s">
        <v>102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 t="shared" si="15"/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>
        <f t="shared" si="15"/>
        <v>0</v>
      </c>
      <c r="Q101" s="46"/>
    </row>
    <row r="102" spans="1:19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t="shared" si="15"/>
        <v>0</v>
      </c>
      <c r="Q102" s="46"/>
      <c r="R102"/>
      <c r="S102"/>
    </row>
    <row r="103" spans="1:19" ht="18.75" customHeight="1">
      <c r="A103" s="16" t="s">
        <v>104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15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15"/>
        <v>0</v>
      </c>
      <c r="Q104" s="45"/>
    </row>
    <row r="105" spans="1:17" ht="18.75" customHeight="1">
      <c r="A105" s="16" t="s">
        <v>105</v>
      </c>
      <c r="B105" s="24">
        <f aca="true" t="shared" si="19" ref="B105:G105">+B106+B107</f>
        <v>935821.7400000001</v>
      </c>
      <c r="C105" s="24">
        <f t="shared" si="19"/>
        <v>1340614.1199999999</v>
      </c>
      <c r="D105" s="24">
        <f t="shared" si="19"/>
        <v>1405170.69</v>
      </c>
      <c r="E105" s="24">
        <f t="shared" si="19"/>
        <v>219601.05999999997</v>
      </c>
      <c r="F105" s="24">
        <f t="shared" si="19"/>
        <v>517627.07</v>
      </c>
      <c r="G105" s="24">
        <f t="shared" si="19"/>
        <v>715009.7799999999</v>
      </c>
      <c r="H105" s="24">
        <f aca="true" t="shared" si="20" ref="H105:M105">+H106+H107</f>
        <v>634175.81</v>
      </c>
      <c r="I105" s="24">
        <f t="shared" si="20"/>
        <v>553292</v>
      </c>
      <c r="J105" s="24">
        <f t="shared" si="20"/>
        <v>163134.75000000003</v>
      </c>
      <c r="K105" s="24">
        <f t="shared" si="20"/>
        <v>261378.11</v>
      </c>
      <c r="L105" s="24">
        <f t="shared" si="20"/>
        <v>486818.51999999996</v>
      </c>
      <c r="M105" s="24">
        <f t="shared" si="20"/>
        <v>731863.48</v>
      </c>
      <c r="N105" s="24">
        <f>+N106+N107</f>
        <v>240425</v>
      </c>
      <c r="O105" s="24">
        <f>+O106+O107</f>
        <v>454898.89999999997</v>
      </c>
      <c r="P105" s="41">
        <f t="shared" si="15"/>
        <v>8659831.03</v>
      </c>
      <c r="Q105" s="61"/>
    </row>
    <row r="106" spans="1:17" ht="18" customHeight="1">
      <c r="A106" s="16" t="s">
        <v>106</v>
      </c>
      <c r="B106" s="24">
        <f aca="true" t="shared" si="21" ref="B106:O106">+B43+B58+B65+B102</f>
        <v>918343.1900000001</v>
      </c>
      <c r="C106" s="24">
        <f t="shared" si="21"/>
        <v>1316331.7499999998</v>
      </c>
      <c r="D106" s="24">
        <f t="shared" si="21"/>
        <v>1397060.49</v>
      </c>
      <c r="E106" s="24">
        <f t="shared" si="21"/>
        <v>219601.05999999997</v>
      </c>
      <c r="F106" s="24">
        <f t="shared" si="21"/>
        <v>510377.7</v>
      </c>
      <c r="G106" s="24">
        <f t="shared" si="21"/>
        <v>691957.08</v>
      </c>
      <c r="H106" s="24">
        <f t="shared" si="21"/>
        <v>634175.81</v>
      </c>
      <c r="I106" s="24">
        <f t="shared" si="21"/>
        <v>544554.27</v>
      </c>
      <c r="J106" s="24">
        <f t="shared" si="21"/>
        <v>161562.70000000004</v>
      </c>
      <c r="K106" s="24">
        <f t="shared" si="21"/>
        <v>253155.53999999998</v>
      </c>
      <c r="L106" s="24">
        <f t="shared" si="21"/>
        <v>485353.85</v>
      </c>
      <c r="M106" s="24">
        <f t="shared" si="21"/>
        <v>722924.9199999999</v>
      </c>
      <c r="N106" s="24">
        <f t="shared" si="21"/>
        <v>236059.63</v>
      </c>
      <c r="O106" s="24">
        <f t="shared" si="21"/>
        <v>451549.88999999996</v>
      </c>
      <c r="P106" s="41">
        <f t="shared" si="15"/>
        <v>8543007.879999999</v>
      </c>
      <c r="Q106" s="45"/>
    </row>
    <row r="107" spans="1:17" ht="18.75" customHeight="1">
      <c r="A107" s="16" t="s">
        <v>107</v>
      </c>
      <c r="B107" s="24">
        <f aca="true" t="shared" si="22" ref="B107:G107">IF(+B53+B103+B108&lt;0,0,(B53+B103+B108))</f>
        <v>17478.55</v>
      </c>
      <c r="C107" s="24">
        <f t="shared" si="22"/>
        <v>24282.37</v>
      </c>
      <c r="D107" s="24">
        <f t="shared" si="22"/>
        <v>8110.2</v>
      </c>
      <c r="E107" s="24">
        <f t="shared" si="22"/>
        <v>0</v>
      </c>
      <c r="F107" s="24">
        <f t="shared" si="22"/>
        <v>7249.37</v>
      </c>
      <c r="G107" s="24">
        <f t="shared" si="22"/>
        <v>23052.7</v>
      </c>
      <c r="H107" s="24">
        <f aca="true" t="shared" si="23" ref="H107:M107">IF(+H53+H103+H108&lt;0,0,(H53+H103+H108))</f>
        <v>0</v>
      </c>
      <c r="I107" s="24">
        <f t="shared" si="23"/>
        <v>8737.73</v>
      </c>
      <c r="J107" s="24">
        <f t="shared" si="23"/>
        <v>1572.05</v>
      </c>
      <c r="K107" s="24">
        <f t="shared" si="23"/>
        <v>8222.57</v>
      </c>
      <c r="L107" s="24">
        <f t="shared" si="23"/>
        <v>1464.67</v>
      </c>
      <c r="M107" s="24">
        <f t="shared" si="23"/>
        <v>8938.56</v>
      </c>
      <c r="N107" s="24">
        <f>IF(+N53+N103+N108&lt;0,0,(N53+N103+N108))</f>
        <v>4365.37</v>
      </c>
      <c r="O107" s="24">
        <f>IF(+O53+O103+O108&lt;0,0,(O53+O103+O108))</f>
        <v>3349.01</v>
      </c>
      <c r="P107" s="41">
        <f t="shared" si="15"/>
        <v>116823.15</v>
      </c>
      <c r="Q107" s="62"/>
    </row>
    <row r="108" spans="1:18" ht="18.75" customHeight="1">
      <c r="A108" s="16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15"/>
        <v>0</v>
      </c>
      <c r="R108" s="48"/>
    </row>
    <row r="109" spans="1:19" ht="18.75" customHeight="1">
      <c r="A109" s="16" t="s">
        <v>109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15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110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8659831.040000001</v>
      </c>
      <c r="Q113" s="45"/>
    </row>
    <row r="114" spans="1:16" ht="18.75" customHeight="1">
      <c r="A114" s="26" t="s">
        <v>111</v>
      </c>
      <c r="B114" s="27">
        <v>118119.49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4" ref="P114:P123">SUM(B114:O114)</f>
        <v>118119.49</v>
      </c>
    </row>
    <row r="115" spans="1:16" ht="18.75" customHeight="1">
      <c r="A115" s="26" t="s">
        <v>112</v>
      </c>
      <c r="B115" s="27">
        <v>817702.25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4"/>
        <v>817702.25</v>
      </c>
    </row>
    <row r="116" spans="1:16" ht="18.75" customHeight="1">
      <c r="A116" s="26" t="s">
        <v>113</v>
      </c>
      <c r="B116" s="38">
        <v>0</v>
      </c>
      <c r="C116" s="27">
        <v>1340614.12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4"/>
        <v>1340614.12</v>
      </c>
    </row>
    <row r="117" spans="1:16" ht="18.75" customHeight="1">
      <c r="A117" s="26" t="s">
        <v>114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4"/>
        <v>0</v>
      </c>
    </row>
    <row r="118" spans="1:16" ht="18.75" customHeight="1">
      <c r="A118" s="26" t="s">
        <v>115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4"/>
        <v>0</v>
      </c>
    </row>
    <row r="119" spans="1:16" ht="18.75" customHeight="1">
      <c r="A119" s="26" t="s">
        <v>116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4"/>
        <v>0</v>
      </c>
    </row>
    <row r="120" spans="1:16" ht="18.75" customHeight="1">
      <c r="A120" s="26" t="s">
        <v>117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4"/>
        <v>0</v>
      </c>
    </row>
    <row r="121" spans="1:16" ht="18.75" customHeight="1">
      <c r="A121" s="26" t="s">
        <v>118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4"/>
        <v>0</v>
      </c>
    </row>
    <row r="122" spans="1:16" ht="18.75" customHeight="1">
      <c r="A122" s="26" t="s">
        <v>119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4"/>
        <v>0</v>
      </c>
    </row>
    <row r="123" spans="1:16" ht="18.75" customHeight="1">
      <c r="A123" s="26" t="s">
        <v>120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4"/>
        <v>0</v>
      </c>
    </row>
    <row r="124" spans="1:16" ht="18.75" customHeight="1">
      <c r="A124" s="26" t="s">
        <v>121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5" ref="P125:P145">SUM(B125:O125)</f>
        <v>0</v>
      </c>
    </row>
    <row r="126" spans="1:16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5"/>
        <v>0</v>
      </c>
    </row>
    <row r="127" spans="1:16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5"/>
        <v>0</v>
      </c>
    </row>
    <row r="128" spans="1:16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5"/>
        <v>0</v>
      </c>
    </row>
    <row r="129" spans="1:16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5"/>
        <v>0</v>
      </c>
    </row>
    <row r="130" spans="1:19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5"/>
        <v>0</v>
      </c>
      <c r="S130"/>
    </row>
    <row r="131" spans="1:19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5"/>
        <v>0</v>
      </c>
      <c r="S131"/>
    </row>
    <row r="132" spans="1:16" ht="18.75" customHeight="1">
      <c r="A132" s="26" t="s">
        <v>129</v>
      </c>
      <c r="B132" s="38">
        <v>0</v>
      </c>
      <c r="C132" s="38">
        <v>0</v>
      </c>
      <c r="D132" s="38">
        <v>0</v>
      </c>
      <c r="E132" s="27">
        <v>219601.06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5"/>
        <v>219601.06</v>
      </c>
    </row>
    <row r="133" spans="1:16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27">
        <v>517627.07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5"/>
        <v>517627.07</v>
      </c>
    </row>
    <row r="134" spans="1:18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634175.82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5"/>
        <v>634175.82</v>
      </c>
      <c r="Q134" s="68"/>
      <c r="R134" s="68"/>
    </row>
    <row r="135" spans="1:16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5"/>
        <v>0</v>
      </c>
    </row>
    <row r="136" spans="1:16" ht="18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5"/>
        <v>0</v>
      </c>
    </row>
    <row r="137" spans="1:16" ht="18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163134.76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5"/>
        <v>163134.76</v>
      </c>
    </row>
    <row r="138" spans="1:16" ht="18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261378.12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5"/>
        <v>261378.12</v>
      </c>
    </row>
    <row r="139" spans="1:17" ht="18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5"/>
        <v>0</v>
      </c>
      <c r="Q139"/>
    </row>
    <row r="140" spans="1:16" ht="18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5"/>
        <v>0</v>
      </c>
    </row>
    <row r="141" spans="1:16" ht="18" customHeight="1">
      <c r="A141" s="26" t="s">
        <v>138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715009.77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5"/>
        <v>715009.77</v>
      </c>
    </row>
    <row r="142" spans="1:16" ht="18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553292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5"/>
        <v>553292</v>
      </c>
    </row>
    <row r="143" spans="1:16" ht="18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486818.52</v>
      </c>
      <c r="M143" s="38">
        <v>0</v>
      </c>
      <c r="N143" s="38">
        <v>0</v>
      </c>
      <c r="O143" s="38">
        <v>0</v>
      </c>
      <c r="P143" s="39">
        <f t="shared" si="25"/>
        <v>486818.52</v>
      </c>
    </row>
    <row r="144" spans="1:16" ht="18" customHeight="1">
      <c r="A144" s="26" t="s">
        <v>141</v>
      </c>
      <c r="B144" s="38">
        <v>0</v>
      </c>
      <c r="C144" s="38">
        <v>0</v>
      </c>
      <c r="D144" s="70">
        <v>1405170.68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5"/>
        <v>1405170.68</v>
      </c>
    </row>
    <row r="145" spans="1:16" ht="18" customHeight="1">
      <c r="A145" s="26" t="s">
        <v>142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731863.48</v>
      </c>
      <c r="N145" s="71">
        <v>0</v>
      </c>
      <c r="O145" s="71">
        <v>0</v>
      </c>
      <c r="P145" s="39">
        <f t="shared" si="25"/>
        <v>731863.48</v>
      </c>
    </row>
    <row r="146" spans="1:16" ht="18" customHeight="1">
      <c r="A146" s="76" t="s">
        <v>158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27">
        <v>240425</v>
      </c>
      <c r="O146" s="38">
        <v>0</v>
      </c>
      <c r="P146" s="39">
        <f>SUM(B146:O146)</f>
        <v>240425</v>
      </c>
    </row>
    <row r="147" spans="1:16" ht="18" customHeight="1">
      <c r="A147" s="73" t="s">
        <v>159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8">
        <v>0</v>
      </c>
      <c r="O147" s="79">
        <v>454898.9</v>
      </c>
      <c r="P147" s="79">
        <f>SUM(B147:O147)</f>
        <v>454898.9</v>
      </c>
    </row>
    <row r="148" ht="18" customHeight="1"/>
    <row r="149" ht="18" customHeight="1"/>
    <row r="150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2019-08-12T15:50:57Z</dcterms:modified>
  <cp:category/>
  <cp:version/>
  <cp:contentType/>
  <cp:contentStatus/>
</cp:coreProperties>
</file>