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<sst xmlns="http://schemas.openxmlformats.org/spreadsheetml/2006/main" count="162" uniqueCount="160">
  <si>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</si>
  <si>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</si>
  <si>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</si>
  <si>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</si>
  <si>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</si>
  <si>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</si>
  <si>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</si>
  <si>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</si>
  <si>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</si>
  <si>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</si>
  <si>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</si>
  <si>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</si>
  <si>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</si>
  <si>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</si>
  <si>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</si>
  <si>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</si>
  <si>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</si>
  <si>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</si>
  <si>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</si>
  <si>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</si>
  <si>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</si>
  <si>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</si>
  <si>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</si>
  <si>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</si>
  <si>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</si>
  <si>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</si>
  <si>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</si>
  <si>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</si>
  <si>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</si>
  <si>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</si>
  <si>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</si>
  <si>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</si>
  <si>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</si>
  <si>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</si>
  <si>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</si>
  <si>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</si>
  <si>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</si>
  <si>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</si>
  <si>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</si>
  <si>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</si>
  <si>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</si>
  <si>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</si>
  <si>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</si>
  <si>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</si>
  <si>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</si>
  <si>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</si>
  <si>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</si>
  <si>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</si>
  <si>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</si>
  <si>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</si>
  <si>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</si>
  <si>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</si>
  <si>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</si>
  <si>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</si>
  <si>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5.1.2. Remuneração de AVL (4.1)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</si>
  <si>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</si>
  <si>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</si>
  <si>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</si>
  <si>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</si>
  <si>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</si>
  <si>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</si>
  <si>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</si>
  <si>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</si>
  <si>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</si>
  <si>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</si>
  <si>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</si>
  <si>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</si>
  <si>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</si>
  <si>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</si>
  <si>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</si>
  <si>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</si>
  <si>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</si>
  <si>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</si>
  <si>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</si>
  <si>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</si>
  <si>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</si>
  <si>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</si>
  <si>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</si>
  <si>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</si>
  <si>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</si>
  <si>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</si>
  <si>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</si>
  <si>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</si>
  <si>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</si>
  <si>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</si>
  <si>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</si>
  <si>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</si>
  <si>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</si>
  <si>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</si>
  <si>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</si>
  <si>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</si>
  <si>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</si>
  <si>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</si>
  <si>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</si>
  <si>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</si>
  <si>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</si>
  <si>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</si>
  <si>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</si>
  <si>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</si>
  <si>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</si>
  <si>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</si>
  <si>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</si>
  <si>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</si>
  <si>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</si>
  <si>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</si>
  <si>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</si>
  <si>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</si>
  <si>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</si>
  <si>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</si>
  <si>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</si>
  <si>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</si>
  <si>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</si>
  <si>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</si>
  <si>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</si>
  <si>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</si>
  <si>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</si>
  <si>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</si>
  <si>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</si>
  <si>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</si>
  <si>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</si>
  <si>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</si>
  <si>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</si>
  <si>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</si>
  <si>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</si>
  <si>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</si>
  <si>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</si>
  <si>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</si>
  <si>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</si>
  <si>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</si>
  <si>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</si>
  <si>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</si>
  <si>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</si>
  <si>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</si>
  <si>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</si>
  <si>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</si>
  <si>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</si>
  <si>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</si>
  <si>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</si>
  <si>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</si>
  <si>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</si>
  <si>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</si>
  <si>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</si>
  <si>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</si>
  <si>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</si>
  <si>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</si>
  <si>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</si>
  <si>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</si>
  <si>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5.1.1. Pelo Transporte de Passageiros (1 x 2)</t>
  </si>
  <si>
    <t>5.1.3. Remuneração de Validadores Eletrônicos (4.2)</t>
  </si>
  <si>
    <t>OPERAÇÃO 19/07/19 - VENCIMENTO 26/07/19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</si>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</sst>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  <numFmt numFmtId="201" formatCode="_([$R$ -416]* #,##0.000000000_);_([$R$ -416]* \(#,##0.0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171" fontId="32" fillId="35" borderId="4" xfId="53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171" fontId="0" fillId="0" borderId="15" xfId="53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93" fontId="32" fillId="0" borderId="4" xfId="53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152</v>
      </c>
      <c r="C6" s="3" t="s">
        <v>153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154</v>
      </c>
      <c r="I6" s="3" t="s">
        <v>2</v>
      </c>
      <c r="J6" s="3" t="s">
        <v>155</v>
      </c>
      <c r="K6" s="3" t="s">
        <v>156</v>
      </c>
      <c r="L6" s="3" t="s">
        <v>3</v>
      </c>
      <c r="M6" s="3" t="s">
        <v>157</v>
      </c>
      <c r="N6" s="3" t="s">
        <v>158</v>
      </c>
      <c r="O6" s="3" t="s">
        <v>159</v>
      </c>
      <c r="P6" s="82"/>
    </row>
    <row r="7" spans="1:19" ht="17.25" customHeight="1">
      <c r="A7" s="8" t="s">
        <v>20</v>
      </c>
      <c r="B7" s="9">
        <f aca="true" t="shared" si="0" ref="B7:P7">+B8+B20+B24+B27</f>
        <v>492192</v>
      </c>
      <c r="C7" s="9">
        <f t="shared" si="0"/>
        <v>647077</v>
      </c>
      <c r="D7" s="9">
        <f t="shared" si="0"/>
        <v>617453</v>
      </c>
      <c r="E7" s="9">
        <f>+E8+E20+E24+E27</f>
        <v>98545</v>
      </c>
      <c r="F7" s="9">
        <f>+F8+F20+F24+F27</f>
        <v>267044</v>
      </c>
      <c r="G7" s="9">
        <f t="shared" si="0"/>
        <v>418311</v>
      </c>
      <c r="H7" s="9">
        <f t="shared" si="0"/>
        <v>312150</v>
      </c>
      <c r="I7" s="9">
        <f t="shared" si="0"/>
        <v>265002</v>
      </c>
      <c r="J7" s="9">
        <f t="shared" si="0"/>
        <v>133001</v>
      </c>
      <c r="K7" s="9">
        <f t="shared" si="0"/>
        <v>139052</v>
      </c>
      <c r="L7" s="9">
        <f t="shared" si="0"/>
        <v>283316</v>
      </c>
      <c r="M7" s="9">
        <f t="shared" si="0"/>
        <v>403724</v>
      </c>
      <c r="N7" s="9">
        <f t="shared" si="0"/>
        <v>138559</v>
      </c>
      <c r="O7" s="9">
        <f t="shared" si="0"/>
        <v>285648</v>
      </c>
      <c r="P7" s="9">
        <f t="shared" si="0"/>
        <v>4501074</v>
      </c>
      <c r="Q7" s="43"/>
      <c r="R7"/>
      <c r="S7"/>
    </row>
    <row r="8" spans="1:19" ht="17.25" customHeight="1">
      <c r="A8" s="10" t="s">
        <v>31</v>
      </c>
      <c r="B8" s="11">
        <f>B9+B12+B16</f>
        <v>252811</v>
      </c>
      <c r="C8" s="11">
        <f aca="true" t="shared" si="1" ref="C8:O8">C9+C12+C16</f>
        <v>341393</v>
      </c>
      <c r="D8" s="11">
        <f t="shared" si="1"/>
        <v>303550</v>
      </c>
      <c r="E8" s="11">
        <f>E9+E12+E16</f>
        <v>46164</v>
      </c>
      <c r="F8" s="11">
        <f>F9+F12+F16</f>
        <v>133662</v>
      </c>
      <c r="G8" s="11">
        <f t="shared" si="1"/>
        <v>220892</v>
      </c>
      <c r="H8" s="11">
        <f t="shared" si="1"/>
        <v>170531</v>
      </c>
      <c r="I8" s="11">
        <f t="shared" si="1"/>
        <v>123360</v>
      </c>
      <c r="J8" s="11">
        <f t="shared" si="1"/>
        <v>69972</v>
      </c>
      <c r="K8" s="11">
        <f t="shared" si="1"/>
        <v>73324</v>
      </c>
      <c r="L8" s="11">
        <f t="shared" si="1"/>
        <v>137124</v>
      </c>
      <c r="M8" s="11">
        <f t="shared" si="1"/>
        <v>204959</v>
      </c>
      <c r="N8" s="11">
        <f t="shared" si="1"/>
        <v>68633</v>
      </c>
      <c r="O8" s="11">
        <f t="shared" si="1"/>
        <v>168183</v>
      </c>
      <c r="P8" s="11">
        <f>SUM(B8:O8)</f>
        <v>2314558</v>
      </c>
      <c r="Q8"/>
      <c r="R8"/>
      <c r="S8"/>
    </row>
    <row r="9" spans="1:19" ht="17.25" customHeight="1">
      <c r="A9" s="15" t="s">
        <v>9</v>
      </c>
      <c r="B9" s="13">
        <f>+B10+B11</f>
        <v>29922</v>
      </c>
      <c r="C9" s="13">
        <f aca="true" t="shared" si="2" ref="C9:O9">+C10+C11</f>
        <v>43265</v>
      </c>
      <c r="D9" s="13">
        <f t="shared" si="2"/>
        <v>35530</v>
      </c>
      <c r="E9" s="13">
        <f>+E10+E11</f>
        <v>6615</v>
      </c>
      <c r="F9" s="13">
        <f>+F10+F11</f>
        <v>14490</v>
      </c>
      <c r="G9" s="13">
        <f t="shared" si="2"/>
        <v>26205</v>
      </c>
      <c r="H9" s="13">
        <f t="shared" si="2"/>
        <v>19681</v>
      </c>
      <c r="I9" s="13">
        <f t="shared" si="2"/>
        <v>10720</v>
      </c>
      <c r="J9" s="13">
        <f t="shared" si="2"/>
        <v>5294</v>
      </c>
      <c r="K9" s="13">
        <f t="shared" si="2"/>
        <v>7134</v>
      </c>
      <c r="L9" s="13">
        <f t="shared" si="2"/>
        <v>8296</v>
      </c>
      <c r="M9" s="13">
        <f t="shared" si="2"/>
        <v>15025</v>
      </c>
      <c r="N9" s="13">
        <f t="shared" si="2"/>
        <v>8915</v>
      </c>
      <c r="O9" s="13">
        <f t="shared" si="2"/>
        <v>25509</v>
      </c>
      <c r="P9" s="11">
        <f aca="true" t="shared" si="3" ref="P9:P27">SUM(B9:O9)</f>
        <v>256601</v>
      </c>
      <c r="Q9"/>
      <c r="R9"/>
      <c r="S9"/>
    </row>
    <row r="10" spans="1:19" ht="17.25" customHeight="1">
      <c r="A10" s="29" t="s">
        <v>10</v>
      </c>
      <c r="B10" s="13">
        <v>29922</v>
      </c>
      <c r="C10" s="13">
        <v>43265</v>
      </c>
      <c r="D10" s="13">
        <v>35530</v>
      </c>
      <c r="E10" s="13">
        <v>6615</v>
      </c>
      <c r="F10" s="13">
        <v>14490</v>
      </c>
      <c r="G10" s="13">
        <v>26205</v>
      </c>
      <c r="H10" s="13">
        <v>19681</v>
      </c>
      <c r="I10" s="13">
        <v>10720</v>
      </c>
      <c r="J10" s="13">
        <v>5294</v>
      </c>
      <c r="K10" s="13">
        <v>7134</v>
      </c>
      <c r="L10" s="13">
        <v>8296</v>
      </c>
      <c r="M10" s="13">
        <v>15025</v>
      </c>
      <c r="N10" s="13">
        <v>8915</v>
      </c>
      <c r="O10" s="13">
        <v>25509</v>
      </c>
      <c r="P10" s="11">
        <f t="shared" si="3"/>
        <v>256601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211777</v>
      </c>
      <c r="C12" s="17">
        <f t="shared" si="4"/>
        <v>282517</v>
      </c>
      <c r="D12" s="17">
        <f t="shared" si="4"/>
        <v>255028</v>
      </c>
      <c r="E12" s="17">
        <f>SUM(E13:E15)</f>
        <v>37193</v>
      </c>
      <c r="F12" s="17">
        <f>SUM(F13:F15)</f>
        <v>113232</v>
      </c>
      <c r="G12" s="17">
        <f t="shared" si="4"/>
        <v>184813</v>
      </c>
      <c r="H12" s="17">
        <f t="shared" si="4"/>
        <v>142682</v>
      </c>
      <c r="I12" s="17">
        <f t="shared" si="4"/>
        <v>105698</v>
      </c>
      <c r="J12" s="17">
        <f t="shared" si="4"/>
        <v>60351</v>
      </c>
      <c r="K12" s="17">
        <f t="shared" si="4"/>
        <v>62362</v>
      </c>
      <c r="L12" s="17">
        <f t="shared" si="4"/>
        <v>120742</v>
      </c>
      <c r="M12" s="17">
        <f t="shared" si="4"/>
        <v>179226</v>
      </c>
      <c r="N12" s="17">
        <f t="shared" si="4"/>
        <v>55426</v>
      </c>
      <c r="O12" s="17">
        <f t="shared" si="4"/>
        <v>136274</v>
      </c>
      <c r="P12" s="11">
        <f t="shared" si="3"/>
        <v>1947321</v>
      </c>
      <c r="Q12"/>
      <c r="R12"/>
      <c r="S12"/>
    </row>
    <row r="13" spans="1:19" s="58" customFormat="1" ht="17.25" customHeight="1">
      <c r="A13" s="63" t="s">
        <v>12</v>
      </c>
      <c r="B13" s="64">
        <v>101744</v>
      </c>
      <c r="C13" s="64">
        <v>144381</v>
      </c>
      <c r="D13" s="64">
        <v>133923</v>
      </c>
      <c r="E13" s="64">
        <v>20856</v>
      </c>
      <c r="F13" s="64">
        <v>59140</v>
      </c>
      <c r="G13" s="64">
        <v>93597</v>
      </c>
      <c r="H13" s="64">
        <v>69809</v>
      </c>
      <c r="I13" s="64">
        <v>55779</v>
      </c>
      <c r="J13" s="64">
        <v>28841</v>
      </c>
      <c r="K13" s="64">
        <v>30349</v>
      </c>
      <c r="L13" s="64">
        <v>58939</v>
      </c>
      <c r="M13" s="64">
        <v>84921</v>
      </c>
      <c r="N13" s="64">
        <v>27128</v>
      </c>
      <c r="O13" s="64">
        <v>64786</v>
      </c>
      <c r="P13" s="11">
        <f t="shared" si="3"/>
        <v>974193</v>
      </c>
      <c r="Q13" s="65"/>
      <c r="R13" s="66"/>
      <c r="S13"/>
    </row>
    <row r="14" spans="1:19" s="58" customFormat="1" ht="17.25" customHeight="1">
      <c r="A14" s="63" t="s">
        <v>13</v>
      </c>
      <c r="B14" s="64">
        <v>104579</v>
      </c>
      <c r="C14" s="64">
        <v>129582</v>
      </c>
      <c r="D14" s="64">
        <v>115071</v>
      </c>
      <c r="E14" s="64">
        <v>15213</v>
      </c>
      <c r="F14" s="64">
        <v>51907</v>
      </c>
      <c r="G14" s="64">
        <v>86306</v>
      </c>
      <c r="H14" s="64">
        <v>69368</v>
      </c>
      <c r="I14" s="64">
        <v>47829</v>
      </c>
      <c r="J14" s="64">
        <v>30164</v>
      </c>
      <c r="K14" s="64">
        <v>30563</v>
      </c>
      <c r="L14" s="64">
        <v>59773</v>
      </c>
      <c r="M14" s="64">
        <v>90552</v>
      </c>
      <c r="N14" s="64">
        <v>25581</v>
      </c>
      <c r="O14" s="64">
        <v>66623</v>
      </c>
      <c r="P14" s="11">
        <f t="shared" si="3"/>
        <v>923111</v>
      </c>
      <c r="Q14" s="65"/>
      <c r="R14"/>
      <c r="S14"/>
    </row>
    <row r="15" spans="1:19" ht="17.25" customHeight="1">
      <c r="A15" s="14" t="s">
        <v>14</v>
      </c>
      <c r="B15" s="13">
        <v>5454</v>
      </c>
      <c r="C15" s="13">
        <v>8554</v>
      </c>
      <c r="D15" s="13">
        <v>6034</v>
      </c>
      <c r="E15" s="13">
        <v>1124</v>
      </c>
      <c r="F15" s="13">
        <v>2185</v>
      </c>
      <c r="G15" s="13">
        <v>4910</v>
      </c>
      <c r="H15" s="13">
        <v>3505</v>
      </c>
      <c r="I15" s="13">
        <v>2090</v>
      </c>
      <c r="J15" s="13">
        <v>1346</v>
      </c>
      <c r="K15" s="13">
        <v>1450</v>
      </c>
      <c r="L15" s="13">
        <v>2030</v>
      </c>
      <c r="M15" s="13">
        <v>3753</v>
      </c>
      <c r="N15" s="13">
        <v>2717</v>
      </c>
      <c r="O15" s="13">
        <v>4865</v>
      </c>
      <c r="P15" s="11">
        <f t="shared" si="3"/>
        <v>50017</v>
      </c>
      <c r="Q15"/>
      <c r="R15"/>
      <c r="S15"/>
    </row>
    <row r="16" spans="1:16" ht="17.25" customHeight="1">
      <c r="A16" s="15" t="s">
        <v>27</v>
      </c>
      <c r="B16" s="13">
        <f>B17+B18+B19</f>
        <v>11112</v>
      </c>
      <c r="C16" s="13">
        <f aca="true" t="shared" si="5" ref="C16:O16">C17+C18+C19</f>
        <v>15611</v>
      </c>
      <c r="D16" s="13">
        <f t="shared" si="5"/>
        <v>12992</v>
      </c>
      <c r="E16" s="13">
        <f>E17+E18+E19</f>
        <v>2356</v>
      </c>
      <c r="F16" s="13">
        <f>F17+F18+F19</f>
        <v>5940</v>
      </c>
      <c r="G16" s="13">
        <f t="shared" si="5"/>
        <v>9874</v>
      </c>
      <c r="H16" s="13">
        <f t="shared" si="5"/>
        <v>8168</v>
      </c>
      <c r="I16" s="13">
        <f t="shared" si="5"/>
        <v>6942</v>
      </c>
      <c r="J16" s="13">
        <f t="shared" si="5"/>
        <v>4327</v>
      </c>
      <c r="K16" s="13">
        <f t="shared" si="5"/>
        <v>3828</v>
      </c>
      <c r="L16" s="13">
        <f t="shared" si="5"/>
        <v>8086</v>
      </c>
      <c r="M16" s="13">
        <f t="shared" si="5"/>
        <v>10708</v>
      </c>
      <c r="N16" s="13">
        <f t="shared" si="5"/>
        <v>4292</v>
      </c>
      <c r="O16" s="13">
        <f t="shared" si="5"/>
        <v>6400</v>
      </c>
      <c r="P16" s="11">
        <f t="shared" si="3"/>
        <v>110636</v>
      </c>
    </row>
    <row r="17" spans="1:19" ht="17.25" customHeight="1">
      <c r="A17" s="14" t="s">
        <v>28</v>
      </c>
      <c r="B17" s="13">
        <v>11099</v>
      </c>
      <c r="C17" s="13">
        <v>15589</v>
      </c>
      <c r="D17" s="13">
        <v>12982</v>
      </c>
      <c r="E17" s="13">
        <v>2354</v>
      </c>
      <c r="F17" s="13">
        <v>5938</v>
      </c>
      <c r="G17" s="13">
        <v>9867</v>
      </c>
      <c r="H17" s="13">
        <v>8162</v>
      </c>
      <c r="I17" s="13">
        <v>6928</v>
      </c>
      <c r="J17" s="13">
        <v>4324</v>
      </c>
      <c r="K17" s="13">
        <v>3826</v>
      </c>
      <c r="L17" s="13">
        <v>8074</v>
      </c>
      <c r="M17" s="13">
        <v>10693</v>
      </c>
      <c r="N17" s="13">
        <v>4285</v>
      </c>
      <c r="O17" s="13">
        <v>6396</v>
      </c>
      <c r="P17" s="11">
        <f t="shared" si="3"/>
        <v>110517</v>
      </c>
      <c r="Q17"/>
      <c r="R17"/>
      <c r="S17"/>
    </row>
    <row r="18" spans="1:19" ht="17.25" customHeight="1">
      <c r="A18" s="14" t="s">
        <v>29</v>
      </c>
      <c r="B18" s="13">
        <v>6</v>
      </c>
      <c r="C18" s="13">
        <v>8</v>
      </c>
      <c r="D18" s="13">
        <v>1</v>
      </c>
      <c r="E18" s="13">
        <v>2</v>
      </c>
      <c r="F18" s="13">
        <v>0</v>
      </c>
      <c r="G18" s="13">
        <v>0</v>
      </c>
      <c r="H18" s="13">
        <v>5</v>
      </c>
      <c r="I18" s="13">
        <v>7</v>
      </c>
      <c r="J18" s="13">
        <v>1</v>
      </c>
      <c r="K18" s="13">
        <v>2</v>
      </c>
      <c r="L18" s="13">
        <v>2</v>
      </c>
      <c r="M18" s="13">
        <v>7</v>
      </c>
      <c r="N18" s="13">
        <v>4</v>
      </c>
      <c r="O18" s="13">
        <v>3</v>
      </c>
      <c r="P18" s="11">
        <f t="shared" si="3"/>
        <v>48</v>
      </c>
      <c r="Q18"/>
      <c r="R18"/>
      <c r="S18"/>
    </row>
    <row r="19" spans="1:19" ht="17.25" customHeight="1">
      <c r="A19" s="14" t="s">
        <v>30</v>
      </c>
      <c r="B19" s="13">
        <v>7</v>
      </c>
      <c r="C19" s="13">
        <v>14</v>
      </c>
      <c r="D19" s="13">
        <v>9</v>
      </c>
      <c r="E19" s="13">
        <v>0</v>
      </c>
      <c r="F19" s="13">
        <v>2</v>
      </c>
      <c r="G19" s="13">
        <v>7</v>
      </c>
      <c r="H19" s="13">
        <v>1</v>
      </c>
      <c r="I19" s="13">
        <v>7</v>
      </c>
      <c r="J19" s="13">
        <v>2</v>
      </c>
      <c r="K19" s="13">
        <v>0</v>
      </c>
      <c r="L19" s="13">
        <v>10</v>
      </c>
      <c r="M19" s="13">
        <v>8</v>
      </c>
      <c r="N19" s="13">
        <v>3</v>
      </c>
      <c r="O19" s="13">
        <v>1</v>
      </c>
      <c r="P19" s="11">
        <f t="shared" si="3"/>
        <v>71</v>
      </c>
      <c r="Q19"/>
      <c r="R19"/>
      <c r="S19"/>
    </row>
    <row r="20" spans="1:19" ht="17.25" customHeight="1">
      <c r="A20" s="16" t="s">
        <v>15</v>
      </c>
      <c r="B20" s="11">
        <f>+B21+B22+B23</f>
        <v>151124</v>
      </c>
      <c r="C20" s="11">
        <f aca="true" t="shared" si="6" ref="C20:O20">+C21+C22+C23</f>
        <v>176714</v>
      </c>
      <c r="D20" s="11">
        <f t="shared" si="6"/>
        <v>181797</v>
      </c>
      <c r="E20" s="11">
        <f>+E21+E22+E23</f>
        <v>29301</v>
      </c>
      <c r="F20" s="11">
        <f>+F21+F22+F23</f>
        <v>74662</v>
      </c>
      <c r="G20" s="11">
        <f t="shared" si="6"/>
        <v>114736</v>
      </c>
      <c r="H20" s="11">
        <f t="shared" si="6"/>
        <v>88751</v>
      </c>
      <c r="I20" s="11">
        <f t="shared" si="6"/>
        <v>100644</v>
      </c>
      <c r="J20" s="11">
        <f t="shared" si="6"/>
        <v>47875</v>
      </c>
      <c r="K20" s="11">
        <f t="shared" si="6"/>
        <v>47005</v>
      </c>
      <c r="L20" s="11">
        <f t="shared" si="6"/>
        <v>108914</v>
      </c>
      <c r="M20" s="11">
        <f t="shared" si="6"/>
        <v>144763</v>
      </c>
      <c r="N20" s="11">
        <f t="shared" si="6"/>
        <v>42403</v>
      </c>
      <c r="O20" s="11">
        <f t="shared" si="6"/>
        <v>74555</v>
      </c>
      <c r="P20" s="11">
        <f t="shared" si="3"/>
        <v>1383244</v>
      </c>
      <c r="Q20"/>
      <c r="R20"/>
      <c r="S20"/>
    </row>
    <row r="21" spans="1:19" s="58" customFormat="1" ht="17.25" customHeight="1">
      <c r="A21" s="53" t="s">
        <v>16</v>
      </c>
      <c r="B21" s="64">
        <v>78250</v>
      </c>
      <c r="C21" s="64">
        <v>99492</v>
      </c>
      <c r="D21" s="64">
        <v>105165</v>
      </c>
      <c r="E21" s="64">
        <v>17843</v>
      </c>
      <c r="F21" s="64">
        <v>41676</v>
      </c>
      <c r="G21" s="64">
        <v>63469</v>
      </c>
      <c r="H21" s="64">
        <v>47428</v>
      </c>
      <c r="I21" s="64">
        <v>57679</v>
      </c>
      <c r="J21" s="64">
        <v>24577</v>
      </c>
      <c r="K21" s="64">
        <v>24979</v>
      </c>
      <c r="L21" s="64">
        <v>56902</v>
      </c>
      <c r="M21" s="64">
        <v>72873</v>
      </c>
      <c r="N21" s="64">
        <v>24533</v>
      </c>
      <c r="O21" s="64">
        <v>39063</v>
      </c>
      <c r="P21" s="11">
        <f t="shared" si="3"/>
        <v>753929</v>
      </c>
      <c r="Q21" s="65"/>
      <c r="R21"/>
      <c r="S21"/>
    </row>
    <row r="22" spans="1:19" s="58" customFormat="1" ht="17.25" customHeight="1">
      <c r="A22" s="53" t="s">
        <v>17</v>
      </c>
      <c r="B22" s="64">
        <v>70078</v>
      </c>
      <c r="C22" s="64">
        <v>73651</v>
      </c>
      <c r="D22" s="64">
        <v>73614</v>
      </c>
      <c r="E22" s="64">
        <v>10922</v>
      </c>
      <c r="F22" s="64">
        <v>31860</v>
      </c>
      <c r="G22" s="64">
        <v>49376</v>
      </c>
      <c r="H22" s="64">
        <v>39788</v>
      </c>
      <c r="I22" s="64">
        <v>41593</v>
      </c>
      <c r="J22" s="64">
        <v>22529</v>
      </c>
      <c r="K22" s="64">
        <v>21232</v>
      </c>
      <c r="L22" s="64">
        <v>50673</v>
      </c>
      <c r="M22" s="64">
        <v>69675</v>
      </c>
      <c r="N22" s="64">
        <v>16775</v>
      </c>
      <c r="O22" s="64">
        <v>33791</v>
      </c>
      <c r="P22" s="11">
        <f t="shared" si="3"/>
        <v>605557</v>
      </c>
      <c r="Q22" s="65"/>
      <c r="R22"/>
      <c r="S22"/>
    </row>
    <row r="23" spans="1:19" ht="17.25" customHeight="1">
      <c r="A23" s="12" t="s">
        <v>18</v>
      </c>
      <c r="B23" s="13">
        <v>2796</v>
      </c>
      <c r="C23" s="13">
        <v>3571</v>
      </c>
      <c r="D23" s="13">
        <v>3018</v>
      </c>
      <c r="E23" s="13">
        <v>536</v>
      </c>
      <c r="F23" s="13">
        <v>1126</v>
      </c>
      <c r="G23" s="13">
        <v>1891</v>
      </c>
      <c r="H23" s="13">
        <v>1535</v>
      </c>
      <c r="I23" s="13">
        <v>1372</v>
      </c>
      <c r="J23" s="13">
        <v>769</v>
      </c>
      <c r="K23" s="13">
        <v>794</v>
      </c>
      <c r="L23" s="13">
        <v>1339</v>
      </c>
      <c r="M23" s="13">
        <v>2215</v>
      </c>
      <c r="N23" s="13">
        <v>1095</v>
      </c>
      <c r="O23" s="13">
        <v>1701</v>
      </c>
      <c r="P23" s="11">
        <f t="shared" si="3"/>
        <v>23758</v>
      </c>
      <c r="Q23"/>
      <c r="R23"/>
      <c r="S23"/>
    </row>
    <row r="24" spans="1:19" ht="17.25" customHeight="1">
      <c r="A24" s="16" t="s">
        <v>19</v>
      </c>
      <c r="B24" s="13">
        <f>+B25+B26</f>
        <v>88257</v>
      </c>
      <c r="C24" s="13">
        <f aca="true" t="shared" si="7" ref="C24:O24">+C25+C26</f>
        <v>128970</v>
      </c>
      <c r="D24" s="13">
        <f t="shared" si="7"/>
        <v>132106</v>
      </c>
      <c r="E24" s="13">
        <f>+E25+E26</f>
        <v>23080</v>
      </c>
      <c r="F24" s="13">
        <f>+F25+F26</f>
        <v>58720</v>
      </c>
      <c r="G24" s="13">
        <f t="shared" si="7"/>
        <v>82683</v>
      </c>
      <c r="H24" s="13">
        <f t="shared" si="7"/>
        <v>52868</v>
      </c>
      <c r="I24" s="13">
        <f t="shared" si="7"/>
        <v>40998</v>
      </c>
      <c r="J24" s="13">
        <f t="shared" si="7"/>
        <v>15154</v>
      </c>
      <c r="K24" s="13">
        <f t="shared" si="7"/>
        <v>18723</v>
      </c>
      <c r="L24" s="13">
        <f t="shared" si="7"/>
        <v>37278</v>
      </c>
      <c r="M24" s="13">
        <f t="shared" si="7"/>
        <v>54002</v>
      </c>
      <c r="N24" s="13">
        <f t="shared" si="7"/>
        <v>23972</v>
      </c>
      <c r="O24" s="13">
        <f t="shared" si="7"/>
        <v>42910</v>
      </c>
      <c r="P24" s="11">
        <f t="shared" si="3"/>
        <v>799721</v>
      </c>
      <c r="Q24" s="44"/>
      <c r="R24"/>
      <c r="S24"/>
    </row>
    <row r="25" spans="1:19" ht="17.25" customHeight="1">
      <c r="A25" s="12" t="s">
        <v>32</v>
      </c>
      <c r="B25" s="13">
        <v>72522</v>
      </c>
      <c r="C25" s="13">
        <v>109709</v>
      </c>
      <c r="D25" s="13">
        <v>110418</v>
      </c>
      <c r="E25" s="13">
        <v>20414</v>
      </c>
      <c r="F25" s="13">
        <v>47849</v>
      </c>
      <c r="G25" s="13">
        <v>71209</v>
      </c>
      <c r="H25" s="13">
        <v>44014</v>
      </c>
      <c r="I25" s="13">
        <v>34404</v>
      </c>
      <c r="J25" s="13">
        <v>13085</v>
      </c>
      <c r="K25" s="13">
        <v>16233</v>
      </c>
      <c r="L25" s="13">
        <v>30897</v>
      </c>
      <c r="M25" s="13">
        <v>46109</v>
      </c>
      <c r="N25" s="13">
        <v>20951</v>
      </c>
      <c r="O25" s="13">
        <v>36043</v>
      </c>
      <c r="P25" s="11">
        <f t="shared" si="3"/>
        <v>673857</v>
      </c>
      <c r="Q25" s="43"/>
      <c r="R25"/>
      <c r="S25"/>
    </row>
    <row r="26" spans="1:19" ht="17.25" customHeight="1">
      <c r="A26" s="12" t="s">
        <v>33</v>
      </c>
      <c r="B26" s="13">
        <v>15735</v>
      </c>
      <c r="C26" s="13">
        <v>19261</v>
      </c>
      <c r="D26" s="13">
        <v>21688</v>
      </c>
      <c r="E26" s="13">
        <v>2666</v>
      </c>
      <c r="F26" s="13">
        <v>10871</v>
      </c>
      <c r="G26" s="13">
        <v>11474</v>
      </c>
      <c r="H26" s="13">
        <v>8854</v>
      </c>
      <c r="I26" s="13">
        <v>6594</v>
      </c>
      <c r="J26" s="13">
        <v>2069</v>
      </c>
      <c r="K26" s="13">
        <v>2490</v>
      </c>
      <c r="L26" s="13">
        <v>6381</v>
      </c>
      <c r="M26" s="13">
        <v>7893</v>
      </c>
      <c r="N26" s="13">
        <v>3021</v>
      </c>
      <c r="O26" s="13">
        <v>6867</v>
      </c>
      <c r="P26" s="11">
        <f t="shared" si="3"/>
        <v>125864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3551</v>
      </c>
      <c r="O27" s="11">
        <v>0</v>
      </c>
      <c r="P27" s="11">
        <f t="shared" si="3"/>
        <v>3551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86">
        <v>1.03820515682166</v>
      </c>
      <c r="C32" s="86">
        <v>1.012748832310637</v>
      </c>
      <c r="D32" s="31">
        <v>0</v>
      </c>
      <c r="E32" s="31">
        <v>0</v>
      </c>
      <c r="F32" s="31">
        <v>0</v>
      </c>
      <c r="G32" s="31">
        <v>0</v>
      </c>
      <c r="H32" s="86">
        <v>1.006312042768937</v>
      </c>
      <c r="I32" s="31">
        <v>0</v>
      </c>
      <c r="J32" s="86">
        <v>1.09350166300358</v>
      </c>
      <c r="K32" s="86">
        <v>1.176593603910195</v>
      </c>
      <c r="L32" s="31">
        <v>0</v>
      </c>
      <c r="M32" s="86">
        <v>1.056027524077662</v>
      </c>
      <c r="N32" s="86">
        <v>1.12345971944991</v>
      </c>
      <c r="O32" s="86">
        <v>1.049027983322758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59">
        <v>0</v>
      </c>
      <c r="C34" s="59">
        <v>0</v>
      </c>
      <c r="D34" s="23">
        <f aca="true" t="shared" si="8" ref="D34:L34">+D38+D35</f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59">
        <v>0</v>
      </c>
      <c r="I34" s="23">
        <f t="shared" si="8"/>
        <v>3376.92</v>
      </c>
      <c r="J34" s="59">
        <v>0</v>
      </c>
      <c r="K34" s="59">
        <v>0</v>
      </c>
      <c r="L34" s="23">
        <f t="shared" si="8"/>
        <v>2255.56</v>
      </c>
      <c r="M34" s="59">
        <v>0</v>
      </c>
      <c r="N34" s="59">
        <v>0</v>
      </c>
      <c r="O34" s="59"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/>
      <c r="M35" s="59">
        <v>0</v>
      </c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/>
      <c r="M36" s="59">
        <v>0</v>
      </c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/>
      <c r="M37" s="59">
        <v>0</v>
      </c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75">
        <f>ROUND(B39*B40,2)</f>
        <v>0</v>
      </c>
      <c r="C38" s="75">
        <f>ROUND(C39*C40,2)</f>
        <v>0</v>
      </c>
      <c r="D38" s="52">
        <f aca="true" t="shared" si="9" ref="D38:M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75">
        <f t="shared" si="9"/>
        <v>0</v>
      </c>
      <c r="I38" s="52">
        <f t="shared" si="9"/>
        <v>3376.92</v>
      </c>
      <c r="J38" s="75">
        <f t="shared" si="9"/>
        <v>0</v>
      </c>
      <c r="K38" s="75">
        <f>ROUND(K39*K40,2)</f>
        <v>0</v>
      </c>
      <c r="L38" s="52">
        <f t="shared" si="9"/>
        <v>2255.56</v>
      </c>
      <c r="M38" s="75">
        <f t="shared" si="9"/>
        <v>0</v>
      </c>
      <c r="N38" s="75">
        <f>ROUND(N39*N40,2)</f>
        <v>0</v>
      </c>
      <c r="O38" s="75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75">
        <v>0</v>
      </c>
      <c r="C40" s="75">
        <v>0</v>
      </c>
      <c r="D40" s="52">
        <v>4.28</v>
      </c>
      <c r="E40" s="11">
        <v>0</v>
      </c>
      <c r="F40" s="52">
        <v>4.28</v>
      </c>
      <c r="G40" s="52">
        <v>4.28</v>
      </c>
      <c r="H40" s="75">
        <v>0</v>
      </c>
      <c r="I40" s="52">
        <v>4.28</v>
      </c>
      <c r="J40" s="75">
        <v>0</v>
      </c>
      <c r="K40" s="75">
        <v>0</v>
      </c>
      <c r="L40" s="52">
        <v>4.28</v>
      </c>
      <c r="M40" s="75">
        <v>0</v>
      </c>
      <c r="N40" s="75">
        <v>0</v>
      </c>
      <c r="O40" s="75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1719522.6200000003</v>
      </c>
      <c r="C42" s="22">
        <f t="shared" si="10"/>
        <v>2479786.4299999997</v>
      </c>
      <c r="D42" s="22">
        <f t="shared" si="10"/>
        <v>2401507.51</v>
      </c>
      <c r="E42" s="22">
        <f t="shared" si="10"/>
        <v>520189.49</v>
      </c>
      <c r="F42" s="22">
        <f t="shared" si="10"/>
        <v>889053.1</v>
      </c>
      <c r="G42" s="22">
        <f t="shared" si="10"/>
        <v>1432232.22</v>
      </c>
      <c r="H42" s="22">
        <f t="shared" si="10"/>
        <v>1217979.66</v>
      </c>
      <c r="I42" s="22">
        <f t="shared" si="10"/>
        <v>919985</v>
      </c>
      <c r="J42" s="22">
        <f t="shared" si="10"/>
        <v>492355.43</v>
      </c>
      <c r="K42" s="22">
        <f t="shared" si="10"/>
        <v>526103.37</v>
      </c>
      <c r="L42" s="22">
        <f t="shared" si="10"/>
        <v>809300.9400000001</v>
      </c>
      <c r="M42" s="22">
        <f t="shared" si="10"/>
        <v>1274784.49</v>
      </c>
      <c r="N42" s="22">
        <f t="shared" si="10"/>
        <v>563823.89</v>
      </c>
      <c r="O42" s="22">
        <f t="shared" si="10"/>
        <v>991912.7200000001</v>
      </c>
      <c r="P42" s="22">
        <f>SUM(B42:O42)</f>
        <v>16238536.87</v>
      </c>
      <c r="Q42"/>
      <c r="R42"/>
      <c r="S42"/>
    </row>
    <row r="43" spans="1:19" ht="17.25" customHeight="1">
      <c r="A43" s="16" t="s">
        <v>57</v>
      </c>
      <c r="B43" s="23">
        <f>SUM(B44:B52)</f>
        <v>1702044.0700000003</v>
      </c>
      <c r="C43" s="23">
        <f aca="true" t="shared" si="11" ref="C43:O43">SUM(C44:C52)</f>
        <v>2455504.0599999996</v>
      </c>
      <c r="D43" s="23">
        <f t="shared" si="11"/>
        <v>2393397.3099999996</v>
      </c>
      <c r="E43" s="23">
        <f t="shared" si="11"/>
        <v>520189.49</v>
      </c>
      <c r="F43" s="23">
        <f t="shared" si="11"/>
        <v>881325.89</v>
      </c>
      <c r="G43" s="23">
        <f t="shared" si="11"/>
        <v>1409179.52</v>
      </c>
      <c r="H43" s="23">
        <f t="shared" si="11"/>
        <v>1217979.66</v>
      </c>
      <c r="I43" s="23">
        <f t="shared" si="11"/>
        <v>911247.27</v>
      </c>
      <c r="J43" s="23">
        <f t="shared" si="11"/>
        <v>490783.38</v>
      </c>
      <c r="K43" s="23">
        <f t="shared" si="11"/>
        <v>517880.80000000005</v>
      </c>
      <c r="L43" s="23">
        <f t="shared" si="11"/>
        <v>807836.27</v>
      </c>
      <c r="M43" s="23">
        <f t="shared" si="11"/>
        <v>1265845.93</v>
      </c>
      <c r="N43" s="23">
        <f t="shared" si="11"/>
        <v>559458.52</v>
      </c>
      <c r="O43" s="23">
        <f t="shared" si="11"/>
        <v>988563.7100000001</v>
      </c>
      <c r="P43" s="23">
        <f aca="true" t="shared" si="12" ref="P43:P53">SUM(B43:O43)</f>
        <v>16121235.88</v>
      </c>
      <c r="Q43"/>
      <c r="R43"/>
      <c r="S43"/>
    </row>
    <row r="44" spans="1:19" ht="17.25" customHeight="1">
      <c r="A44" s="34" t="s">
        <v>147</v>
      </c>
      <c r="B44" s="23">
        <f>ROUND(B30*B7,2)</f>
        <v>1639147.02</v>
      </c>
      <c r="C44" s="23">
        <f aca="true" t="shared" si="13" ref="C44:O44">ROUND(C30*C7,2)</f>
        <v>2404602.84</v>
      </c>
      <c r="D44" s="36">
        <f t="shared" si="13"/>
        <v>2387011.55</v>
      </c>
      <c r="E44" s="23">
        <f t="shared" si="13"/>
        <v>520189.49</v>
      </c>
      <c r="F44" s="23">
        <f t="shared" si="13"/>
        <v>879108.85</v>
      </c>
      <c r="G44" s="23">
        <f t="shared" si="13"/>
        <v>1405734.12</v>
      </c>
      <c r="H44" s="23">
        <f t="shared" si="13"/>
        <v>1206241.25</v>
      </c>
      <c r="I44" s="23">
        <f t="shared" si="13"/>
        <v>907870.35</v>
      </c>
      <c r="J44" s="23">
        <f t="shared" si="13"/>
        <v>467166.01</v>
      </c>
      <c r="K44" s="23">
        <f t="shared" si="13"/>
        <v>462792.87</v>
      </c>
      <c r="L44" s="23">
        <f t="shared" si="13"/>
        <v>805580.71</v>
      </c>
      <c r="M44" s="23">
        <f t="shared" si="13"/>
        <v>1151905.32</v>
      </c>
      <c r="N44" s="23">
        <f t="shared" si="13"/>
        <v>496526.18</v>
      </c>
      <c r="O44" s="23">
        <f t="shared" si="13"/>
        <v>946009.05</v>
      </c>
      <c r="P44" s="23">
        <f t="shared" si="12"/>
        <v>15679885.61</v>
      </c>
      <c r="Q44"/>
      <c r="R44"/>
      <c r="S44"/>
    </row>
    <row r="45" spans="1:19" ht="17.25" customHeight="1">
      <c r="A45" s="12" t="s">
        <v>54</v>
      </c>
      <c r="B45" s="19">
        <v>0</v>
      </c>
      <c r="C45" s="19">
        <v>0</v>
      </c>
      <c r="D45" s="36">
        <v>0</v>
      </c>
      <c r="E45" s="19">
        <v>0</v>
      </c>
      <c r="F45" s="19">
        <v>0</v>
      </c>
      <c r="G45" s="36">
        <v>0</v>
      </c>
      <c r="H45" s="19">
        <v>0</v>
      </c>
      <c r="I45" s="36">
        <v>0</v>
      </c>
      <c r="J45" s="19">
        <v>0</v>
      </c>
      <c r="K45" s="19">
        <v>0</v>
      </c>
      <c r="L45" s="36">
        <v>0</v>
      </c>
      <c r="M45" s="19">
        <v>0</v>
      </c>
      <c r="N45" s="19">
        <v>0</v>
      </c>
      <c r="O45" s="19">
        <v>0</v>
      </c>
      <c r="P45" s="36">
        <f t="shared" si="12"/>
        <v>0</v>
      </c>
      <c r="Q45"/>
      <c r="R45"/>
      <c r="S45"/>
    </row>
    <row r="46" spans="1:19" ht="17.25" customHeight="1">
      <c r="A46" s="12" t="s">
        <v>148</v>
      </c>
      <c r="B46" s="19">
        <v>0</v>
      </c>
      <c r="C46" s="19">
        <v>0</v>
      </c>
      <c r="D46" s="36">
        <v>6385.76</v>
      </c>
      <c r="E46" s="19">
        <v>0</v>
      </c>
      <c r="F46" s="36">
        <v>2217.04</v>
      </c>
      <c r="G46" s="36">
        <v>3445.4</v>
      </c>
      <c r="H46" s="19">
        <v>0</v>
      </c>
      <c r="I46" s="36">
        <v>3376.92</v>
      </c>
      <c r="J46" s="19">
        <v>0</v>
      </c>
      <c r="K46" s="19">
        <v>0</v>
      </c>
      <c r="L46" s="36">
        <v>2255.56</v>
      </c>
      <c r="M46" s="19">
        <v>0</v>
      </c>
      <c r="N46" s="19">
        <v>0</v>
      </c>
      <c r="O46" s="19">
        <v>0</v>
      </c>
      <c r="P46" s="23">
        <f t="shared" si="12"/>
        <v>17680.68</v>
      </c>
      <c r="Q46"/>
      <c r="R46"/>
      <c r="S46"/>
    </row>
    <row r="47" spans="1:19" ht="17.25" customHeight="1">
      <c r="A47" s="12" t="s">
        <v>55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2"/>
        <v>0</v>
      </c>
      <c r="Q47"/>
      <c r="R47"/>
      <c r="S47"/>
    </row>
    <row r="48" spans="1:19" ht="17.25" customHeight="1">
      <c r="A48" s="12" t="s">
        <v>56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f t="shared" si="12"/>
        <v>0</v>
      </c>
      <c r="Q48"/>
      <c r="R48"/>
      <c r="S48"/>
    </row>
    <row r="49" spans="1:19" ht="17.25" customHeight="1">
      <c r="A49" s="12" t="s">
        <v>143</v>
      </c>
      <c r="B49" s="35">
        <f>ROUND((B32-1)*B44,2)</f>
        <v>62623.87</v>
      </c>
      <c r="C49" s="35">
        <f>ROUND((C32-1)*C44,2)</f>
        <v>30655.88</v>
      </c>
      <c r="D49" s="19">
        <v>0</v>
      </c>
      <c r="E49" s="19">
        <v>0</v>
      </c>
      <c r="F49" s="19">
        <v>0</v>
      </c>
      <c r="G49" s="19">
        <v>0</v>
      </c>
      <c r="H49" s="35">
        <f>ROUND((H32-1)*H44,2)</f>
        <v>7613.85</v>
      </c>
      <c r="I49" s="19">
        <v>0</v>
      </c>
      <c r="J49" s="35">
        <f>ROUND((J32-1)*J44,2)</f>
        <v>43680.8</v>
      </c>
      <c r="K49" s="35">
        <f>ROUND((K32-1)*K44,2)</f>
        <v>81726.26</v>
      </c>
      <c r="L49" s="19">
        <v>0</v>
      </c>
      <c r="M49" s="35">
        <f>ROUND((M32-1)*M44,2)</f>
        <v>64538.4</v>
      </c>
      <c r="N49" s="35">
        <f>ROUND((N32-1)*N44,2)</f>
        <v>61300.98</v>
      </c>
      <c r="O49" s="35">
        <f>ROUND((O32-1)*O44,2)</f>
        <v>46380.92</v>
      </c>
      <c r="P49" s="35">
        <f t="shared" si="12"/>
        <v>398520.96</v>
      </c>
      <c r="Q49"/>
      <c r="R49"/>
      <c r="S49"/>
    </row>
    <row r="50" spans="1:19" ht="17.25" customHeight="1">
      <c r="A50" s="12" t="s">
        <v>144</v>
      </c>
      <c r="B50" s="35">
        <v>32107.58</v>
      </c>
      <c r="C50" s="35">
        <v>41290.17</v>
      </c>
      <c r="D50" s="19">
        <v>0</v>
      </c>
      <c r="E50" s="19">
        <v>0</v>
      </c>
      <c r="F50" s="19">
        <v>0</v>
      </c>
      <c r="G50" s="19">
        <v>0</v>
      </c>
      <c r="H50" s="35">
        <v>22655.74</v>
      </c>
      <c r="I50" s="19">
        <v>0</v>
      </c>
      <c r="J50" s="35">
        <v>5139.26</v>
      </c>
      <c r="K50" s="35">
        <v>593.65</v>
      </c>
      <c r="L50" s="19">
        <v>0</v>
      </c>
      <c r="M50" s="35">
        <v>56565</v>
      </c>
      <c r="N50" s="35">
        <v>8650.26</v>
      </c>
      <c r="O50" s="35">
        <v>10108.9</v>
      </c>
      <c r="P50" s="35">
        <f t="shared" si="12"/>
        <v>177110.56</v>
      </c>
      <c r="Q50"/>
      <c r="R50"/>
      <c r="S50"/>
    </row>
    <row r="51" spans="1:19" ht="17.25" customHeight="1">
      <c r="A51" s="12" t="s">
        <v>145</v>
      </c>
      <c r="B51" s="35">
        <v>-10951.27</v>
      </c>
      <c r="C51" s="35">
        <v>-15616.83</v>
      </c>
      <c r="D51" s="19">
        <v>0</v>
      </c>
      <c r="E51" s="19">
        <v>0</v>
      </c>
      <c r="F51" s="19">
        <v>0</v>
      </c>
      <c r="G51" s="19">
        <v>0</v>
      </c>
      <c r="H51" s="35">
        <v>-7284.6</v>
      </c>
      <c r="I51" s="19">
        <v>0</v>
      </c>
      <c r="J51" s="35">
        <v>-2923.59</v>
      </c>
      <c r="K51" s="35">
        <v>-3057.59</v>
      </c>
      <c r="L51" s="19">
        <v>0</v>
      </c>
      <c r="M51" s="35">
        <v>-7162.79</v>
      </c>
      <c r="N51" s="35">
        <v>-3812.84</v>
      </c>
      <c r="O51" s="35">
        <v>-6383.16</v>
      </c>
      <c r="P51" s="35">
        <f t="shared" si="12"/>
        <v>-57192.67</v>
      </c>
      <c r="Q51"/>
      <c r="R51"/>
      <c r="S51"/>
    </row>
    <row r="52" spans="1:19" ht="17.25" customHeight="1">
      <c r="A52" s="12" t="s">
        <v>146</v>
      </c>
      <c r="B52" s="35">
        <v>-20883.13</v>
      </c>
      <c r="C52" s="35">
        <v>-5428</v>
      </c>
      <c r="D52" s="19">
        <v>0</v>
      </c>
      <c r="E52" s="19">
        <v>0</v>
      </c>
      <c r="F52" s="19">
        <v>0</v>
      </c>
      <c r="G52" s="19">
        <v>0</v>
      </c>
      <c r="H52" s="35">
        <v>-11246.58</v>
      </c>
      <c r="I52" s="19">
        <v>0</v>
      </c>
      <c r="J52" s="35">
        <v>-22279.1</v>
      </c>
      <c r="K52" s="35">
        <v>-24174.39</v>
      </c>
      <c r="L52" s="19">
        <v>0</v>
      </c>
      <c r="M52" s="19">
        <v>0</v>
      </c>
      <c r="N52" s="35">
        <v>-3206.06</v>
      </c>
      <c r="O52" s="35">
        <v>-7552</v>
      </c>
      <c r="P52" s="35">
        <f t="shared" si="12"/>
        <v>-94769.26</v>
      </c>
      <c r="Q52"/>
      <c r="R52"/>
      <c r="S52"/>
    </row>
    <row r="53" spans="1:19" ht="17.25" customHeight="1">
      <c r="A53" s="16" t="s">
        <v>58</v>
      </c>
      <c r="B53" s="35">
        <v>17478.55</v>
      </c>
      <c r="C53" s="35">
        <v>24282.37</v>
      </c>
      <c r="D53" s="35">
        <v>8110.2</v>
      </c>
      <c r="E53" s="19">
        <v>0</v>
      </c>
      <c r="F53" s="36">
        <v>7727.21</v>
      </c>
      <c r="G53" s="36">
        <v>23052.7</v>
      </c>
      <c r="H53" s="36">
        <v>0</v>
      </c>
      <c r="I53" s="36">
        <v>8737.73</v>
      </c>
      <c r="J53" s="35">
        <v>1572.05</v>
      </c>
      <c r="K53" s="35">
        <v>8222.57</v>
      </c>
      <c r="L53" s="36">
        <v>1464.67</v>
      </c>
      <c r="M53" s="35">
        <v>8938.56</v>
      </c>
      <c r="N53" s="35">
        <v>4365.37</v>
      </c>
      <c r="O53" s="35">
        <v>3349.01</v>
      </c>
      <c r="P53" s="35">
        <f t="shared" si="12"/>
        <v>117300.98999999999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>SUM(B54:N54)</f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>SUM(B55:N55)</f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59</v>
      </c>
      <c r="B57" s="35">
        <f aca="true" t="shared" si="14" ref="B57:O57">+B58+B65+B102+B103</f>
        <v>-216733.05</v>
      </c>
      <c r="C57" s="35">
        <f t="shared" si="14"/>
        <v>-232352.83999999997</v>
      </c>
      <c r="D57" s="35">
        <f t="shared" si="14"/>
        <v>-234913.28</v>
      </c>
      <c r="E57" s="35">
        <f t="shared" si="14"/>
        <v>-152196.83000000002</v>
      </c>
      <c r="F57" s="35">
        <f t="shared" si="14"/>
        <v>-90287.47</v>
      </c>
      <c r="G57" s="35">
        <f t="shared" si="14"/>
        <v>-205073.35</v>
      </c>
      <c r="H57" s="35">
        <f t="shared" si="14"/>
        <v>-119304.39</v>
      </c>
      <c r="I57" s="35">
        <f t="shared" si="14"/>
        <v>-164320.93</v>
      </c>
      <c r="J57" s="35">
        <f t="shared" si="14"/>
        <v>-45713.58</v>
      </c>
      <c r="K57" s="35">
        <f t="shared" si="14"/>
        <v>-336266.14</v>
      </c>
      <c r="L57" s="35">
        <f t="shared" si="14"/>
        <v>-97580.02</v>
      </c>
      <c r="M57" s="35">
        <f t="shared" si="14"/>
        <v>-104214.6</v>
      </c>
      <c r="N57" s="35">
        <f t="shared" si="14"/>
        <v>-46075.49</v>
      </c>
      <c r="O57" s="35">
        <f t="shared" si="14"/>
        <v>-129556.87</v>
      </c>
      <c r="P57" s="35">
        <f aca="true" t="shared" si="15" ref="P57:P65">SUM(B57:O57)</f>
        <v>-2174588.84</v>
      </c>
      <c r="Q57"/>
      <c r="R57"/>
      <c r="S57"/>
    </row>
    <row r="58" spans="1:19" ht="18.75" customHeight="1">
      <c r="A58" s="16" t="s">
        <v>60</v>
      </c>
      <c r="B58" s="35">
        <f aca="true" t="shared" si="16" ref="B58:O58">B59+B60+B61+B62+B63+B64</f>
        <v>-167590.12</v>
      </c>
      <c r="C58" s="35">
        <f t="shared" si="16"/>
        <v>-193141.75999999998</v>
      </c>
      <c r="D58" s="35">
        <f t="shared" si="16"/>
        <v>-170285.88</v>
      </c>
      <c r="E58" s="35">
        <f t="shared" si="16"/>
        <v>-28444.5</v>
      </c>
      <c r="F58" s="35">
        <f t="shared" si="16"/>
        <v>-62307</v>
      </c>
      <c r="G58" s="35">
        <f t="shared" si="16"/>
        <v>-188924.45</v>
      </c>
      <c r="H58" s="35">
        <f t="shared" si="16"/>
        <v>-84937.9</v>
      </c>
      <c r="I58" s="35">
        <f t="shared" si="16"/>
        <v>-112809.59</v>
      </c>
      <c r="J58" s="35">
        <f t="shared" si="16"/>
        <v>-29971.550000000003</v>
      </c>
      <c r="K58" s="35">
        <f t="shared" si="16"/>
        <v>-40866.240000000005</v>
      </c>
      <c r="L58" s="35">
        <f t="shared" si="16"/>
        <v>-50643.26000000001</v>
      </c>
      <c r="M58" s="35">
        <f t="shared" si="16"/>
        <v>-87969.79000000001</v>
      </c>
      <c r="N58" s="35">
        <f t="shared" si="16"/>
        <v>-38334.5</v>
      </c>
      <c r="O58" s="35">
        <f t="shared" si="16"/>
        <v>-109688.7</v>
      </c>
      <c r="P58" s="35">
        <f t="shared" si="15"/>
        <v>-1365915.24</v>
      </c>
      <c r="Q58"/>
      <c r="R58"/>
      <c r="S58"/>
    </row>
    <row r="59" spans="1:19" s="58" customFormat="1" ht="18.75" customHeight="1">
      <c r="A59" s="53" t="s">
        <v>61</v>
      </c>
      <c r="B59" s="55">
        <f>-ROUND(B9*$D$3,2)</f>
        <v>-128664.6</v>
      </c>
      <c r="C59" s="55">
        <f aca="true" t="shared" si="17" ref="C59:O59">-ROUND(C9*$D$3,2)</f>
        <v>-186039.5</v>
      </c>
      <c r="D59" s="55">
        <f t="shared" si="17"/>
        <v>-152779</v>
      </c>
      <c r="E59" s="55">
        <f t="shared" si="17"/>
        <v>-28444.5</v>
      </c>
      <c r="F59" s="55">
        <f t="shared" si="17"/>
        <v>-62307</v>
      </c>
      <c r="G59" s="55">
        <f t="shared" si="17"/>
        <v>-112681.5</v>
      </c>
      <c r="H59" s="55">
        <v>-84937.9</v>
      </c>
      <c r="I59" s="55">
        <f t="shared" si="17"/>
        <v>-46096</v>
      </c>
      <c r="J59" s="55">
        <f t="shared" si="17"/>
        <v>-22764.2</v>
      </c>
      <c r="K59" s="55">
        <f t="shared" si="17"/>
        <v>-30676.2</v>
      </c>
      <c r="L59" s="55">
        <f t="shared" si="17"/>
        <v>-35672.8</v>
      </c>
      <c r="M59" s="55">
        <f t="shared" si="17"/>
        <v>-64607.5</v>
      </c>
      <c r="N59" s="55">
        <f t="shared" si="17"/>
        <v>-38334.5</v>
      </c>
      <c r="O59" s="55">
        <f t="shared" si="17"/>
        <v>-109688.7</v>
      </c>
      <c r="P59" s="55">
        <f t="shared" si="15"/>
        <v>-1103693.9</v>
      </c>
      <c r="Q59" s="67"/>
      <c r="R59"/>
      <c r="S59"/>
    </row>
    <row r="60" spans="1:19" ht="18.75" customHeight="1">
      <c r="A60" s="12" t="s">
        <v>62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5"/>
        <v>0</v>
      </c>
      <c r="Q60"/>
      <c r="R60"/>
      <c r="S60"/>
    </row>
    <row r="61" spans="1:19" ht="18.75" customHeight="1">
      <c r="A61" s="12" t="s">
        <v>63</v>
      </c>
      <c r="B61" s="35">
        <v>-12.9</v>
      </c>
      <c r="C61" s="35">
        <v>-12.9</v>
      </c>
      <c r="D61" s="35">
        <v>-30.1</v>
      </c>
      <c r="E61" s="19">
        <v>0</v>
      </c>
      <c r="F61" s="19">
        <v>0</v>
      </c>
      <c r="G61" s="35">
        <v>-81.7</v>
      </c>
      <c r="H61" s="19">
        <v>0</v>
      </c>
      <c r="I61" s="35">
        <v>-90.3</v>
      </c>
      <c r="J61" s="35">
        <v>-5</v>
      </c>
      <c r="K61" s="35">
        <v>-7.08</v>
      </c>
      <c r="L61" s="35">
        <v>-10.4</v>
      </c>
      <c r="M61" s="19">
        <v>-16.22</v>
      </c>
      <c r="N61" s="35">
        <v>0</v>
      </c>
      <c r="O61" s="19">
        <v>0</v>
      </c>
      <c r="P61" s="35">
        <f t="shared" si="15"/>
        <v>-266.6</v>
      </c>
      <c r="Q61"/>
      <c r="R61"/>
      <c r="S61"/>
    </row>
    <row r="62" spans="1:19" ht="18.75" customHeight="1">
      <c r="A62" s="12" t="s">
        <v>64</v>
      </c>
      <c r="B62" s="35">
        <v>-2850.9</v>
      </c>
      <c r="C62" s="35">
        <v>-1023.4</v>
      </c>
      <c r="D62" s="35">
        <v>-1023.4</v>
      </c>
      <c r="E62" s="19">
        <v>0</v>
      </c>
      <c r="F62" s="19">
        <v>0</v>
      </c>
      <c r="G62" s="35">
        <v>-1836.1000000000001</v>
      </c>
      <c r="H62" s="19">
        <v>0</v>
      </c>
      <c r="I62" s="35">
        <v>-722.4</v>
      </c>
      <c r="J62" s="35">
        <v>-81.75</v>
      </c>
      <c r="K62" s="35">
        <v>-115.58</v>
      </c>
      <c r="L62" s="35">
        <v>-169.79999999999998</v>
      </c>
      <c r="M62" s="35">
        <v>-264.97</v>
      </c>
      <c r="N62" s="19">
        <v>0</v>
      </c>
      <c r="O62" s="19">
        <v>0</v>
      </c>
      <c r="P62" s="35">
        <f t="shared" si="15"/>
        <v>-8088.3</v>
      </c>
      <c r="Q62"/>
      <c r="R62"/>
      <c r="S62"/>
    </row>
    <row r="63" spans="1:19" ht="18.75" customHeight="1">
      <c r="A63" s="12" t="s">
        <v>65</v>
      </c>
      <c r="B63" s="35">
        <v>-36061.72</v>
      </c>
      <c r="C63" s="35">
        <v>-6065.96</v>
      </c>
      <c r="D63" s="35">
        <v>-16453.38</v>
      </c>
      <c r="E63" s="19">
        <v>0</v>
      </c>
      <c r="F63" s="19">
        <v>0</v>
      </c>
      <c r="G63" s="35">
        <v>-74325.15</v>
      </c>
      <c r="H63" s="19">
        <v>0</v>
      </c>
      <c r="I63" s="35">
        <v>-65900.89</v>
      </c>
      <c r="J63" s="35">
        <v>-7120.6</v>
      </c>
      <c r="K63" s="35">
        <v>-10067.38</v>
      </c>
      <c r="L63" s="35">
        <v>-14790.26</v>
      </c>
      <c r="M63" s="35">
        <v>-23081.1</v>
      </c>
      <c r="N63" s="19">
        <v>0</v>
      </c>
      <c r="O63" s="19">
        <v>0</v>
      </c>
      <c r="P63" s="35">
        <f t="shared" si="15"/>
        <v>-253866.44</v>
      </c>
      <c r="Q63"/>
      <c r="R63"/>
      <c r="S63"/>
    </row>
    <row r="64" spans="1:19" ht="18.75" customHeight="1">
      <c r="A64" s="12" t="s">
        <v>66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5"/>
        <v>0</v>
      </c>
      <c r="Q64"/>
      <c r="R64"/>
      <c r="S64"/>
    </row>
    <row r="65" spans="1:19" s="58" customFormat="1" ht="18.75" customHeight="1">
      <c r="A65" s="16" t="s">
        <v>67</v>
      </c>
      <c r="B65" s="55">
        <f aca="true" t="shared" si="18" ref="B65:O65">SUM(B66:B101)</f>
        <v>-49142.93</v>
      </c>
      <c r="C65" s="55">
        <f t="shared" si="18"/>
        <v>-39211.08</v>
      </c>
      <c r="D65" s="35">
        <f t="shared" si="18"/>
        <v>-64627.4</v>
      </c>
      <c r="E65" s="35">
        <f t="shared" si="18"/>
        <v>-123752.33000000002</v>
      </c>
      <c r="F65" s="35">
        <f t="shared" si="18"/>
        <v>-27980.47</v>
      </c>
      <c r="G65" s="35">
        <f t="shared" si="18"/>
        <v>-16148.9</v>
      </c>
      <c r="H65" s="35">
        <f t="shared" si="18"/>
        <v>-34366.490000000005</v>
      </c>
      <c r="I65" s="35">
        <f t="shared" si="18"/>
        <v>-51511.340000000004</v>
      </c>
      <c r="J65" s="35">
        <f t="shared" si="18"/>
        <v>-15742.03</v>
      </c>
      <c r="K65" s="35">
        <f t="shared" si="18"/>
        <v>-295399.9</v>
      </c>
      <c r="L65" s="35">
        <f t="shared" si="18"/>
        <v>-46936.759999999995</v>
      </c>
      <c r="M65" s="35">
        <f t="shared" si="18"/>
        <v>-16244.81</v>
      </c>
      <c r="N65" s="55">
        <f t="shared" si="18"/>
        <v>-7740.99</v>
      </c>
      <c r="O65" s="55">
        <f t="shared" si="18"/>
        <v>-19868.17</v>
      </c>
      <c r="P65" s="55">
        <f t="shared" si="15"/>
        <v>-808673.6000000002</v>
      </c>
      <c r="Q65"/>
      <c r="R65"/>
      <c r="S65"/>
    </row>
    <row r="66" spans="1:19" ht="18.75" customHeight="1">
      <c r="A66" s="12" t="s">
        <v>68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69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70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71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72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74</v>
      </c>
      <c r="B72" s="35">
        <v>-35291.57</v>
      </c>
      <c r="C72" s="35">
        <v>-19082.3</v>
      </c>
      <c r="D72" s="35">
        <v>-44551.01</v>
      </c>
      <c r="E72" s="35">
        <v>-8959.29</v>
      </c>
      <c r="F72" s="35">
        <v>-18074.56</v>
      </c>
      <c r="G72" s="35">
        <v>-2818.9</v>
      </c>
      <c r="H72" s="35">
        <v>-16808.24</v>
      </c>
      <c r="I72" s="35">
        <v>-43113.16</v>
      </c>
      <c r="J72" s="35">
        <v>-6564.24</v>
      </c>
      <c r="K72" s="35">
        <v>-11482.63</v>
      </c>
      <c r="L72" s="35">
        <v>-38961.31</v>
      </c>
      <c r="M72" s="35">
        <v>-4182.99</v>
      </c>
      <c r="N72" s="35">
        <v>-2837.35</v>
      </c>
      <c r="O72" s="35">
        <v>-11103.62</v>
      </c>
      <c r="P72" s="55">
        <f>SUM(B72:O72)</f>
        <v>-263831.17</v>
      </c>
      <c r="Q72"/>
      <c r="R72"/>
      <c r="S72"/>
    </row>
    <row r="73" spans="1:19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76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78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79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55">
        <v>-280000</v>
      </c>
      <c r="L78" s="19">
        <v>0</v>
      </c>
      <c r="M78" s="19">
        <v>0</v>
      </c>
      <c r="N78" s="19">
        <v>0</v>
      </c>
      <c r="O78" s="19">
        <v>0</v>
      </c>
      <c r="P78" s="55">
        <f>SUM(B78:O78)</f>
        <v>-280000</v>
      </c>
      <c r="Q78"/>
      <c r="R78"/>
      <c r="S78"/>
    </row>
    <row r="79" spans="1:19" ht="18.75" customHeight="1">
      <c r="A79" s="12" t="s">
        <v>81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84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102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19" ref="P102:P109">SUM(B102:O102)</f>
        <v>0</v>
      </c>
      <c r="Q102" s="46"/>
      <c r="R102"/>
      <c r="S102"/>
    </row>
    <row r="103" spans="1:19" ht="18.75" customHeight="1">
      <c r="A103" s="16" t="s">
        <v>104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19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19"/>
        <v>0</v>
      </c>
      <c r="Q104" s="45"/>
    </row>
    <row r="105" spans="1:17" ht="18.75" customHeight="1">
      <c r="A105" s="16" t="s">
        <v>105</v>
      </c>
      <c r="B105" s="24">
        <f aca="true" t="shared" si="20" ref="B105:G105">+B106+B107</f>
        <v>1502789.5700000003</v>
      </c>
      <c r="C105" s="24">
        <f t="shared" si="20"/>
        <v>2247433.59</v>
      </c>
      <c r="D105" s="24">
        <f t="shared" si="20"/>
        <v>2166594.23</v>
      </c>
      <c r="E105" s="24">
        <f t="shared" si="20"/>
        <v>367992.66</v>
      </c>
      <c r="F105" s="24">
        <f t="shared" si="20"/>
        <v>798765.63</v>
      </c>
      <c r="G105" s="24">
        <f t="shared" si="20"/>
        <v>1227158.87</v>
      </c>
      <c r="H105" s="24">
        <f aca="true" t="shared" si="21" ref="H105:M105">+H106+H107</f>
        <v>1098675.27</v>
      </c>
      <c r="I105" s="24">
        <f t="shared" si="21"/>
        <v>755664.0700000001</v>
      </c>
      <c r="J105" s="24">
        <f t="shared" si="21"/>
        <v>446641.85</v>
      </c>
      <c r="K105" s="24">
        <f t="shared" si="21"/>
        <v>189837.23000000004</v>
      </c>
      <c r="L105" s="24">
        <f t="shared" si="21"/>
        <v>711720.92</v>
      </c>
      <c r="M105" s="24">
        <f t="shared" si="21"/>
        <v>1170569.89</v>
      </c>
      <c r="N105" s="24">
        <f>+N106+N107</f>
        <v>517748.4</v>
      </c>
      <c r="O105" s="24">
        <f>+O106+O107</f>
        <v>862355.8500000001</v>
      </c>
      <c r="P105" s="41">
        <f t="shared" si="19"/>
        <v>14063948.030000001</v>
      </c>
      <c r="Q105" s="61"/>
    </row>
    <row r="106" spans="1:17" ht="18" customHeight="1">
      <c r="A106" s="16" t="s">
        <v>106</v>
      </c>
      <c r="B106" s="24">
        <f aca="true" t="shared" si="22" ref="B106:O106">+B43+B58+B65+B102</f>
        <v>1485311.0200000003</v>
      </c>
      <c r="C106" s="24">
        <f t="shared" si="22"/>
        <v>2223151.2199999997</v>
      </c>
      <c r="D106" s="24">
        <f t="shared" si="22"/>
        <v>2158484.03</v>
      </c>
      <c r="E106" s="24">
        <f t="shared" si="22"/>
        <v>367992.66</v>
      </c>
      <c r="F106" s="24">
        <f t="shared" si="22"/>
        <v>791038.42</v>
      </c>
      <c r="G106" s="24">
        <f t="shared" si="22"/>
        <v>1204106.1700000002</v>
      </c>
      <c r="H106" s="24">
        <f t="shared" si="22"/>
        <v>1098675.27</v>
      </c>
      <c r="I106" s="24">
        <f t="shared" si="22"/>
        <v>746926.3400000001</v>
      </c>
      <c r="J106" s="24">
        <f t="shared" si="22"/>
        <v>445069.8</v>
      </c>
      <c r="K106" s="24">
        <f t="shared" si="22"/>
        <v>181614.66000000003</v>
      </c>
      <c r="L106" s="24">
        <f t="shared" si="22"/>
        <v>710256.25</v>
      </c>
      <c r="M106" s="24">
        <f t="shared" si="22"/>
        <v>1161631.3299999998</v>
      </c>
      <c r="N106" s="24">
        <f t="shared" si="22"/>
        <v>513383.03</v>
      </c>
      <c r="O106" s="24">
        <f t="shared" si="22"/>
        <v>859006.8400000001</v>
      </c>
      <c r="P106" s="41">
        <f t="shared" si="19"/>
        <v>13946647.04</v>
      </c>
      <c r="Q106" s="45"/>
    </row>
    <row r="107" spans="1:17" ht="18.75" customHeight="1">
      <c r="A107" s="16" t="s">
        <v>107</v>
      </c>
      <c r="B107" s="24">
        <f aca="true" t="shared" si="23" ref="B107:G107">IF(+B53+B103+B108&lt;0,0,(B53+B103+B108))</f>
        <v>17478.55</v>
      </c>
      <c r="C107" s="24">
        <f t="shared" si="23"/>
        <v>24282.37</v>
      </c>
      <c r="D107" s="24">
        <f t="shared" si="23"/>
        <v>8110.2</v>
      </c>
      <c r="E107" s="24">
        <f t="shared" si="23"/>
        <v>0</v>
      </c>
      <c r="F107" s="24">
        <f t="shared" si="23"/>
        <v>7727.21</v>
      </c>
      <c r="G107" s="24">
        <f t="shared" si="23"/>
        <v>23052.7</v>
      </c>
      <c r="H107" s="24">
        <f aca="true" t="shared" si="24" ref="H107:M107">IF(+H53+H103+H108&lt;0,0,(H53+H103+H108))</f>
        <v>0</v>
      </c>
      <c r="I107" s="24">
        <f t="shared" si="24"/>
        <v>8737.73</v>
      </c>
      <c r="J107" s="24">
        <f t="shared" si="24"/>
        <v>1572.05</v>
      </c>
      <c r="K107" s="24">
        <f t="shared" si="24"/>
        <v>8222.57</v>
      </c>
      <c r="L107" s="24">
        <f t="shared" si="24"/>
        <v>1464.67</v>
      </c>
      <c r="M107" s="24">
        <f t="shared" si="24"/>
        <v>8938.56</v>
      </c>
      <c r="N107" s="24">
        <f>IF(+N53+N103+N108&lt;0,0,(N53+N103+N108))</f>
        <v>4365.37</v>
      </c>
      <c r="O107" s="24">
        <f>IF(+O53+O103+O108&lt;0,0,(O53+O103+O108))</f>
        <v>3349.01</v>
      </c>
      <c r="P107" s="41">
        <f t="shared" si="19"/>
        <v>117300.98999999999</v>
      </c>
      <c r="Q107" s="62"/>
    </row>
    <row r="108" spans="1:18" ht="18.75" customHeight="1">
      <c r="A108" s="16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19"/>
        <v>0</v>
      </c>
      <c r="R108" s="48"/>
    </row>
    <row r="109" spans="1:19" ht="18.75" customHeight="1">
      <c r="A109" s="16" t="s">
        <v>109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19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110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14063948.020000001</v>
      </c>
      <c r="Q113" s="45"/>
    </row>
    <row r="114" spans="1:16" ht="18.75" customHeight="1">
      <c r="A114" s="26" t="s">
        <v>111</v>
      </c>
      <c r="B114" s="27">
        <v>191707.15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5" ref="P114:P123">SUM(B114:O114)</f>
        <v>191707.15</v>
      </c>
    </row>
    <row r="115" spans="1:16" ht="18.75" customHeight="1">
      <c r="A115" s="26" t="s">
        <v>112</v>
      </c>
      <c r="B115" s="27">
        <v>1311082.42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5"/>
        <v>1311082.42</v>
      </c>
    </row>
    <row r="116" spans="1:16" ht="18.75" customHeight="1">
      <c r="A116" s="26" t="s">
        <v>113</v>
      </c>
      <c r="B116" s="38">
        <v>0</v>
      </c>
      <c r="C116" s="27">
        <v>2247433.59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5"/>
        <v>2247433.59</v>
      </c>
    </row>
    <row r="117" spans="1:16" ht="18.75" customHeight="1">
      <c r="A117" s="26" t="s">
        <v>114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5"/>
        <v>0</v>
      </c>
    </row>
    <row r="118" spans="1:16" ht="18.75" customHeight="1">
      <c r="A118" s="26" t="s">
        <v>115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5"/>
        <v>0</v>
      </c>
    </row>
    <row r="119" spans="1:16" ht="18.75" customHeight="1">
      <c r="A119" s="26" t="s">
        <v>116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5"/>
        <v>0</v>
      </c>
    </row>
    <row r="120" spans="1:16" ht="18.75" customHeight="1">
      <c r="A120" s="26" t="s">
        <v>117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5"/>
        <v>0</v>
      </c>
    </row>
    <row r="121" spans="1:16" ht="18.75" customHeight="1">
      <c r="A121" s="26" t="s">
        <v>118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5"/>
        <v>0</v>
      </c>
    </row>
    <row r="122" spans="1:16" ht="18.75" customHeight="1">
      <c r="A122" s="26" t="s">
        <v>119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5"/>
        <v>0</v>
      </c>
    </row>
    <row r="123" spans="1:16" ht="18.75" customHeight="1">
      <c r="A123" s="26" t="s">
        <v>120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5"/>
        <v>0</v>
      </c>
    </row>
    <row r="124" spans="1:16" ht="18.75" customHeight="1">
      <c r="A124" s="26" t="s">
        <v>121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122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6" ref="P125:P145">SUM(B125:O125)</f>
        <v>0</v>
      </c>
    </row>
    <row r="126" spans="1:16" ht="18.75" customHeight="1">
      <c r="A126" s="26" t="s">
        <v>123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6"/>
        <v>0</v>
      </c>
    </row>
    <row r="127" spans="1:16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6"/>
        <v>0</v>
      </c>
    </row>
    <row r="128" spans="1:16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6"/>
        <v>0</v>
      </c>
    </row>
    <row r="129" spans="1:16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6"/>
        <v>0</v>
      </c>
    </row>
    <row r="130" spans="1:19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6"/>
        <v>0</v>
      </c>
      <c r="S130"/>
    </row>
    <row r="131" spans="1:19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6"/>
        <v>0</v>
      </c>
      <c r="S131"/>
    </row>
    <row r="132" spans="1:16" ht="18.75" customHeight="1">
      <c r="A132" s="26" t="s">
        <v>129</v>
      </c>
      <c r="B132" s="38">
        <v>0</v>
      </c>
      <c r="C132" s="38">
        <v>0</v>
      </c>
      <c r="D132" s="38">
        <v>0</v>
      </c>
      <c r="E132" s="27">
        <v>367992.66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6"/>
        <v>367992.66</v>
      </c>
    </row>
    <row r="133" spans="1:16" ht="18.75" customHeight="1">
      <c r="A133" s="26" t="s">
        <v>130</v>
      </c>
      <c r="B133" s="38">
        <v>0</v>
      </c>
      <c r="C133" s="38">
        <v>0</v>
      </c>
      <c r="D133" s="38">
        <v>0</v>
      </c>
      <c r="E133" s="38">
        <v>0</v>
      </c>
      <c r="F133" s="27">
        <v>798765.63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6"/>
        <v>798765.63</v>
      </c>
    </row>
    <row r="134" spans="1:18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1098675.26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6"/>
        <v>1098675.26</v>
      </c>
      <c r="Q134" s="68"/>
      <c r="R134" s="68"/>
    </row>
    <row r="135" spans="1:16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6"/>
        <v>0</v>
      </c>
    </row>
    <row r="136" spans="1:16" ht="18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6"/>
        <v>0</v>
      </c>
    </row>
    <row r="137" spans="1:16" ht="18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446641.85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6"/>
        <v>446641.85</v>
      </c>
    </row>
    <row r="138" spans="1:16" ht="18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189837.23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6"/>
        <v>189837.23</v>
      </c>
    </row>
    <row r="139" spans="1:17" ht="18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6"/>
        <v>0</v>
      </c>
      <c r="Q139"/>
    </row>
    <row r="140" spans="1:16" ht="18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6"/>
        <v>0</v>
      </c>
    </row>
    <row r="141" spans="1:16" ht="18" customHeight="1">
      <c r="A141" s="26" t="s">
        <v>138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1227158.87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6"/>
        <v>1227158.87</v>
      </c>
    </row>
    <row r="142" spans="1:16" ht="18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755664.07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6"/>
        <v>755664.07</v>
      </c>
    </row>
    <row r="143" spans="1:16" ht="18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711720.93</v>
      </c>
      <c r="M143" s="38">
        <v>0</v>
      </c>
      <c r="N143" s="38">
        <v>0</v>
      </c>
      <c r="O143" s="38">
        <v>0</v>
      </c>
      <c r="P143" s="39">
        <f t="shared" si="26"/>
        <v>711720.93</v>
      </c>
    </row>
    <row r="144" spans="1:16" ht="18" customHeight="1">
      <c r="A144" s="26" t="s">
        <v>141</v>
      </c>
      <c r="B144" s="38">
        <v>0</v>
      </c>
      <c r="C144" s="38">
        <v>0</v>
      </c>
      <c r="D144" s="70">
        <v>2166594.23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6"/>
        <v>2166594.23</v>
      </c>
    </row>
    <row r="145" spans="1:16" ht="18" customHeight="1">
      <c r="A145" s="26" t="s">
        <v>142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1170569.89</v>
      </c>
      <c r="N145" s="71">
        <v>0</v>
      </c>
      <c r="O145" s="71">
        <v>0</v>
      </c>
      <c r="P145" s="39">
        <f t="shared" si="26"/>
        <v>1170569.89</v>
      </c>
    </row>
    <row r="146" spans="1:16" ht="18" customHeight="1">
      <c r="A146" s="76" t="s">
        <v>150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27">
        <v>517748.4</v>
      </c>
      <c r="O146" s="38">
        <v>0</v>
      </c>
      <c r="P146" s="39">
        <f>SUM(B146:O146)</f>
        <v>517748.4</v>
      </c>
    </row>
    <row r="147" spans="1:16" ht="18" customHeight="1">
      <c r="A147" s="73" t="s">
        <v>151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8">
        <v>0</v>
      </c>
      <c r="O147" s="79">
        <v>862355.84</v>
      </c>
      <c r="P147" s="79">
        <f>SUM(B147:O147)</f>
        <v>862355.84</v>
      </c>
    </row>
    <row r="148" ht="18" customHeight="1"/>
    <row r="149" ht="18" customHeight="1"/>
    <row r="150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2019-08-12T15:51:00Z</dcterms:modified>
  <cp:category/>
  <cp:version/>
  <cp:contentType/>
  <cp:contentStatus/>
</cp:coreProperties>
</file>