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<sst xmlns="http://schemas.openxmlformats.org/spreadsheetml/2006/main" count="167" uniqueCount="161">
  <si>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</si>
  <si>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</si>
  <si>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</si>
  <si>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</si>
  <si>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</si>
  <si>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</si>
  <si>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</si>
  <si>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</si>
  <si>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</si>
  <si>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</si>
  <si>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</si>
  <si>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</si>
  <si>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</si>
  <si>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</si>
  <si>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</si>
  <si>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</si>
  <si>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</si>
  <si>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</si>
  <si>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</si>
  <si>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</si>
  <si>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</si>
  <si>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</si>
  <si>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</si>
  <si>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</si>
  <si>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</si>
  <si>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</si>
  <si>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</si>
  <si>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</si>
  <si>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</si>
  <si>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</si>
  <si>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</si>
  <si>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</si>
  <si>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</si>
  <si>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</si>
  <si>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</si>
  <si>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</si>
  <si>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</si>
  <si>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</si>
  <si>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</si>
  <si>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</si>
  <si>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</si>
  <si>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</si>
  <si>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</si>
  <si>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</si>
  <si>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</si>
  <si>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</si>
  <si>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</si>
  <si>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</si>
  <si>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</si>
  <si>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</si>
  <si>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</si>
  <si>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</si>
  <si>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</si>
  <si>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</si>
  <si>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</si>
  <si>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</si>
  <si>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</si>
  <si>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</si>
  <si>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</si>
  <si>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</si>
  <si>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</si>
  <si>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</si>
  <si>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</si>
  <si>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</si>
  <si>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</si>
  <si>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</si>
  <si>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</si>
  <si>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</si>
  <si>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</si>
  <si>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</si>
  <si>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</si>
  <si>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</si>
  <si>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</si>
  <si>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</si>
  <si>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</si>
  <si>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</si>
  <si>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</si>
  <si>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</si>
  <si>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</si>
  <si>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</si>
  <si>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</si>
  <si>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</si>
  <si>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</si>
  <si>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</si>
  <si>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</si>
  <si>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</si>
  <si>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</si>
  <si>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</si>
  <si>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</si>
  <si>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</si>
  <si>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</si>
  <si>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</si>
  <si>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</si>
  <si>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</si>
  <si>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</si>
  <si>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</si>
  <si>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</si>
  <si>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</si>
  <si>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</si>
  <si>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</si>
  <si>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</si>
  <si>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</si>
  <si>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</si>
  <si>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</si>
  <si>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</si>
  <si>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</si>
  <si>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</si>
  <si>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</si>
  <si>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</si>
  <si>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</si>
  <si>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</si>
  <si>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</si>
  <si>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</si>
  <si>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</si>
  <si>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</si>
  <si>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</si>
  <si>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</si>
  <si>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</si>
  <si>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</si>
  <si>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</si>
  <si>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</si>
  <si>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</si>
  <si>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</si>
  <si>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</si>
  <si>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</si>
  <si>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</si>
  <si>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</si>
  <si>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</si>
  <si>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</si>
  <si>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</si>
  <si>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</si>
  <si>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</si>
  <si>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</si>
  <si>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</si>
  <si>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</si>
  <si>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</si>
  <si>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</si>
  <si>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</si>
  <si>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</si>
  <si>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</si>
  <si>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</si>
  <si>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</si>
  <si>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</si>
  <si>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</si>
  <si>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</si>
  <si>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</si>
  <si>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</si>
  <si>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</si>
  <si>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</si>
  <si>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</si>
  <si>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</si>
  <si>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</si>
  <si>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</si>
  <si>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</si>
  <si>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</si>
  <si>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</si>
  <si>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</si>
  <si>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</si>
  <si>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</si>
  <si>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</si>
  <si>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09/07/19 - VENCIMENTO 16/07/19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</si>
</sst>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184474</v>
      </c>
      <c r="C7" s="9">
        <f t="shared" si="0"/>
        <v>250251</v>
      </c>
      <c r="D7" s="9">
        <f t="shared" si="0"/>
        <v>282573</v>
      </c>
      <c r="E7" s="9">
        <f>+E8+E20+E24+E27</f>
        <v>30237</v>
      </c>
      <c r="F7" s="9">
        <f>+F8+F20+F24+F27</f>
        <v>118154</v>
      </c>
      <c r="G7" s="9">
        <f t="shared" si="0"/>
        <v>147715</v>
      </c>
      <c r="H7" s="9">
        <f t="shared" si="0"/>
        <v>124058</v>
      </c>
      <c r="I7" s="9">
        <f t="shared" si="0"/>
        <v>112609</v>
      </c>
      <c r="J7" s="9">
        <f t="shared" si="0"/>
        <v>39055</v>
      </c>
      <c r="K7" s="9">
        <f t="shared" si="0"/>
        <v>53421</v>
      </c>
      <c r="L7" s="9">
        <f t="shared" si="0"/>
        <v>121772</v>
      </c>
      <c r="M7" s="9">
        <f t="shared" si="0"/>
        <v>173940</v>
      </c>
      <c r="N7" s="9">
        <f t="shared" si="0"/>
        <v>138757</v>
      </c>
      <c r="O7" s="9">
        <f t="shared" si="0"/>
        <v>1777016</v>
      </c>
      <c r="P7" s="43"/>
      <c r="Q7"/>
      <c r="R7"/>
    </row>
    <row r="8" spans="1:18" ht="17.25" customHeight="1">
      <c r="A8" s="10" t="s">
        <v>35</v>
      </c>
      <c r="B8" s="11">
        <f>B9+B12+B16</f>
        <v>90423</v>
      </c>
      <c r="C8" s="11">
        <f aca="true" t="shared" si="1" ref="C8:N8">C9+C12+C16</f>
        <v>127565</v>
      </c>
      <c r="D8" s="11">
        <f t="shared" si="1"/>
        <v>131259</v>
      </c>
      <c r="E8" s="11">
        <f>E9+E12+E16</f>
        <v>12894</v>
      </c>
      <c r="F8" s="11">
        <f>F9+F12+F16</f>
        <v>57091</v>
      </c>
      <c r="G8" s="11">
        <f t="shared" si="1"/>
        <v>75363</v>
      </c>
      <c r="H8" s="11">
        <f t="shared" si="1"/>
        <v>64003</v>
      </c>
      <c r="I8" s="11">
        <f t="shared" si="1"/>
        <v>49786</v>
      </c>
      <c r="J8" s="11">
        <f t="shared" si="1"/>
        <v>19480</v>
      </c>
      <c r="K8" s="11">
        <f t="shared" si="1"/>
        <v>27474</v>
      </c>
      <c r="L8" s="11">
        <f t="shared" si="1"/>
        <v>57959</v>
      </c>
      <c r="M8" s="11">
        <f t="shared" si="1"/>
        <v>86157</v>
      </c>
      <c r="N8" s="11">
        <f t="shared" si="1"/>
        <v>76748</v>
      </c>
      <c r="O8" s="11">
        <f aca="true" t="shared" si="2" ref="O8:O27">SUM(B8:N8)</f>
        <v>876202</v>
      </c>
      <c r="P8"/>
      <c r="Q8"/>
      <c r="R8"/>
    </row>
    <row r="9" spans="1:18" ht="17.25" customHeight="1">
      <c r="A9" s="15" t="s">
        <v>13</v>
      </c>
      <c r="B9" s="13">
        <f>+B10+B11</f>
        <v>14042</v>
      </c>
      <c r="C9" s="13">
        <f aca="true" t="shared" si="3" ref="C9:N9">+C10+C11</f>
        <v>20780</v>
      </c>
      <c r="D9" s="13">
        <f t="shared" si="3"/>
        <v>19305</v>
      </c>
      <c r="E9" s="13">
        <f>+E10+E11</f>
        <v>2462</v>
      </c>
      <c r="F9" s="13">
        <f>+F10+F11</f>
        <v>7690</v>
      </c>
      <c r="G9" s="13">
        <f t="shared" si="3"/>
        <v>11640</v>
      </c>
      <c r="H9" s="13">
        <f t="shared" si="3"/>
        <v>9424</v>
      </c>
      <c r="I9" s="13">
        <f t="shared" si="3"/>
        <v>5736</v>
      </c>
      <c r="J9" s="13">
        <f t="shared" si="3"/>
        <v>1460</v>
      </c>
      <c r="K9" s="13">
        <f t="shared" si="3"/>
        <v>3160</v>
      </c>
      <c r="L9" s="13">
        <f t="shared" si="3"/>
        <v>4548</v>
      </c>
      <c r="M9" s="13">
        <f t="shared" si="3"/>
        <v>7654</v>
      </c>
      <c r="N9" s="13">
        <f t="shared" si="3"/>
        <v>13462</v>
      </c>
      <c r="O9" s="11">
        <f t="shared" si="2"/>
        <v>121363</v>
      </c>
      <c r="P9"/>
      <c r="Q9"/>
      <c r="R9"/>
    </row>
    <row r="10" spans="1:18" ht="17.25" customHeight="1">
      <c r="A10" s="29" t="s">
        <v>14</v>
      </c>
      <c r="B10" s="13">
        <v>14042</v>
      </c>
      <c r="C10" s="13">
        <v>20780</v>
      </c>
      <c r="D10" s="13">
        <v>19305</v>
      </c>
      <c r="E10" s="13">
        <v>2462</v>
      </c>
      <c r="F10" s="13">
        <v>7690</v>
      </c>
      <c r="G10" s="13">
        <v>11640</v>
      </c>
      <c r="H10" s="13">
        <v>9424</v>
      </c>
      <c r="I10" s="13">
        <v>5736</v>
      </c>
      <c r="J10" s="13">
        <v>1460</v>
      </c>
      <c r="K10" s="13">
        <v>3160</v>
      </c>
      <c r="L10" s="13">
        <v>4548</v>
      </c>
      <c r="M10" s="13">
        <v>7654</v>
      </c>
      <c r="N10" s="13">
        <v>13462</v>
      </c>
      <c r="O10" s="11">
        <f t="shared" si="2"/>
        <v>121363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71596</v>
      </c>
      <c r="C12" s="17">
        <f t="shared" si="4"/>
        <v>99970</v>
      </c>
      <c r="D12" s="17">
        <f t="shared" si="4"/>
        <v>105024</v>
      </c>
      <c r="E12" s="17">
        <f>SUM(E13:E15)</f>
        <v>9622</v>
      </c>
      <c r="F12" s="17">
        <f>SUM(F13:F15)</f>
        <v>46542</v>
      </c>
      <c r="G12" s="17">
        <f t="shared" si="4"/>
        <v>60030</v>
      </c>
      <c r="H12" s="17">
        <f t="shared" si="4"/>
        <v>51071</v>
      </c>
      <c r="I12" s="17">
        <f t="shared" si="4"/>
        <v>40665</v>
      </c>
      <c r="J12" s="17">
        <f t="shared" si="4"/>
        <v>16583</v>
      </c>
      <c r="K12" s="17">
        <f t="shared" si="4"/>
        <v>22758</v>
      </c>
      <c r="L12" s="17">
        <f t="shared" si="4"/>
        <v>49428</v>
      </c>
      <c r="M12" s="17">
        <f t="shared" si="4"/>
        <v>73161</v>
      </c>
      <c r="N12" s="17">
        <f t="shared" si="4"/>
        <v>59586</v>
      </c>
      <c r="O12" s="11">
        <f t="shared" si="2"/>
        <v>706036</v>
      </c>
      <c r="P12"/>
      <c r="Q12"/>
      <c r="R12"/>
    </row>
    <row r="13" spans="1:18" s="60" customFormat="1" ht="17.25" customHeight="1">
      <c r="A13" s="65" t="s">
        <v>16</v>
      </c>
      <c r="B13" s="66">
        <v>30219</v>
      </c>
      <c r="C13" s="66">
        <v>46507</v>
      </c>
      <c r="D13" s="66">
        <v>48449</v>
      </c>
      <c r="E13" s="66">
        <v>4799</v>
      </c>
      <c r="F13" s="66">
        <v>21339</v>
      </c>
      <c r="G13" s="66">
        <v>27874</v>
      </c>
      <c r="H13" s="66">
        <v>21520</v>
      </c>
      <c r="I13" s="66">
        <v>18493</v>
      </c>
      <c r="J13" s="66">
        <v>6516</v>
      </c>
      <c r="K13" s="66">
        <v>9102</v>
      </c>
      <c r="L13" s="66">
        <v>21002</v>
      </c>
      <c r="M13" s="66">
        <v>28926</v>
      </c>
      <c r="N13" s="66">
        <v>24414</v>
      </c>
      <c r="O13" s="67">
        <f t="shared" si="2"/>
        <v>309160</v>
      </c>
      <c r="P13" s="68"/>
      <c r="Q13" s="69"/>
      <c r="R13"/>
    </row>
    <row r="14" spans="1:18" s="60" customFormat="1" ht="17.25" customHeight="1">
      <c r="A14" s="65" t="s">
        <v>17</v>
      </c>
      <c r="B14" s="66">
        <v>39172</v>
      </c>
      <c r="C14" s="66">
        <v>50057</v>
      </c>
      <c r="D14" s="66">
        <v>53766</v>
      </c>
      <c r="E14" s="66">
        <v>4537</v>
      </c>
      <c r="F14" s="66">
        <v>24248</v>
      </c>
      <c r="G14" s="66">
        <v>30477</v>
      </c>
      <c r="H14" s="66">
        <v>28172</v>
      </c>
      <c r="I14" s="66">
        <v>21331</v>
      </c>
      <c r="J14" s="66">
        <v>9722</v>
      </c>
      <c r="K14" s="66">
        <v>13091</v>
      </c>
      <c r="L14" s="66">
        <v>27533</v>
      </c>
      <c r="M14" s="66">
        <v>42675</v>
      </c>
      <c r="N14" s="66">
        <v>32459</v>
      </c>
      <c r="O14" s="67">
        <f t="shared" si="2"/>
        <v>377240</v>
      </c>
      <c r="P14" s="68"/>
      <c r="Q14"/>
      <c r="R14"/>
    </row>
    <row r="15" spans="1:18" ht="17.25" customHeight="1">
      <c r="A15" s="14" t="s">
        <v>18</v>
      </c>
      <c r="B15" s="13">
        <v>2205</v>
      </c>
      <c r="C15" s="13">
        <v>3406</v>
      </c>
      <c r="D15" s="13">
        <v>2809</v>
      </c>
      <c r="E15" s="13">
        <v>286</v>
      </c>
      <c r="F15" s="13">
        <v>955</v>
      </c>
      <c r="G15" s="13">
        <v>1679</v>
      </c>
      <c r="H15" s="13">
        <v>1379</v>
      </c>
      <c r="I15" s="13">
        <v>841</v>
      </c>
      <c r="J15" s="13">
        <v>345</v>
      </c>
      <c r="K15" s="13">
        <v>565</v>
      </c>
      <c r="L15" s="13">
        <v>893</v>
      </c>
      <c r="M15" s="13">
        <v>1560</v>
      </c>
      <c r="N15" s="13">
        <v>2713</v>
      </c>
      <c r="O15" s="11">
        <f t="shared" si="2"/>
        <v>19636</v>
      </c>
      <c r="P15"/>
      <c r="Q15"/>
      <c r="R15"/>
    </row>
    <row r="16" spans="1:15" ht="17.25" customHeight="1">
      <c r="A16" s="15" t="s">
        <v>31</v>
      </c>
      <c r="B16" s="13">
        <f>B17+B18+B19</f>
        <v>4785</v>
      </c>
      <c r="C16" s="13">
        <f aca="true" t="shared" si="5" ref="C16:N16">C17+C18+C19</f>
        <v>6815</v>
      </c>
      <c r="D16" s="13">
        <f t="shared" si="5"/>
        <v>6930</v>
      </c>
      <c r="E16" s="13">
        <f>E17+E18+E19</f>
        <v>810</v>
      </c>
      <c r="F16" s="13">
        <f>F17+F18+F19</f>
        <v>2859</v>
      </c>
      <c r="G16" s="13">
        <f t="shared" si="5"/>
        <v>3693</v>
      </c>
      <c r="H16" s="13">
        <f t="shared" si="5"/>
        <v>3508</v>
      </c>
      <c r="I16" s="13">
        <f t="shared" si="5"/>
        <v>3385</v>
      </c>
      <c r="J16" s="13">
        <f t="shared" si="5"/>
        <v>1437</v>
      </c>
      <c r="K16" s="13">
        <f t="shared" si="5"/>
        <v>1556</v>
      </c>
      <c r="L16" s="13">
        <f t="shared" si="5"/>
        <v>3983</v>
      </c>
      <c r="M16" s="13">
        <f t="shared" si="5"/>
        <v>5342</v>
      </c>
      <c r="N16" s="13">
        <f t="shared" si="5"/>
        <v>3700</v>
      </c>
      <c r="O16" s="11">
        <f t="shared" si="2"/>
        <v>48803</v>
      </c>
    </row>
    <row r="17" spans="1:18" ht="17.25" customHeight="1">
      <c r="A17" s="14" t="s">
        <v>32</v>
      </c>
      <c r="B17" s="13">
        <v>4776</v>
      </c>
      <c r="C17" s="13">
        <v>6809</v>
      </c>
      <c r="D17" s="13">
        <v>6929</v>
      </c>
      <c r="E17" s="13">
        <v>810</v>
      </c>
      <c r="F17" s="13">
        <v>2859</v>
      </c>
      <c r="G17" s="13">
        <v>3687</v>
      </c>
      <c r="H17" s="13">
        <v>3501</v>
      </c>
      <c r="I17" s="13">
        <v>3378</v>
      </c>
      <c r="J17" s="13">
        <v>1436</v>
      </c>
      <c r="K17" s="13">
        <v>1553</v>
      </c>
      <c r="L17" s="13">
        <v>3982</v>
      </c>
      <c r="M17" s="13">
        <v>5337</v>
      </c>
      <c r="N17" s="13">
        <v>3690</v>
      </c>
      <c r="O17" s="11">
        <f t="shared" si="2"/>
        <v>48747</v>
      </c>
      <c r="P17"/>
      <c r="Q17"/>
      <c r="R17"/>
    </row>
    <row r="18" spans="1:18" ht="17.25" customHeight="1">
      <c r="A18" s="14" t="s">
        <v>33</v>
      </c>
      <c r="B18" s="13">
        <v>3</v>
      </c>
      <c r="C18" s="13">
        <v>1</v>
      </c>
      <c r="D18" s="13">
        <v>0</v>
      </c>
      <c r="E18" s="13">
        <v>0</v>
      </c>
      <c r="F18" s="13">
        <v>0</v>
      </c>
      <c r="G18" s="13">
        <v>1</v>
      </c>
      <c r="H18" s="13">
        <v>6</v>
      </c>
      <c r="I18" s="13">
        <v>3</v>
      </c>
      <c r="J18" s="13">
        <v>1</v>
      </c>
      <c r="K18" s="13">
        <v>3</v>
      </c>
      <c r="L18" s="13">
        <v>1</v>
      </c>
      <c r="M18" s="13">
        <v>4</v>
      </c>
      <c r="N18" s="13">
        <v>8</v>
      </c>
      <c r="O18" s="11">
        <f t="shared" si="2"/>
        <v>31</v>
      </c>
      <c r="P18"/>
      <c r="Q18"/>
      <c r="R18"/>
    </row>
    <row r="19" spans="1:18" ht="17.25" customHeight="1">
      <c r="A19" s="14" t="s">
        <v>34</v>
      </c>
      <c r="B19" s="13">
        <v>6</v>
      </c>
      <c r="C19" s="13">
        <v>5</v>
      </c>
      <c r="D19" s="13">
        <v>1</v>
      </c>
      <c r="E19" s="13">
        <v>0</v>
      </c>
      <c r="F19" s="13">
        <v>0</v>
      </c>
      <c r="G19" s="13">
        <v>5</v>
      </c>
      <c r="H19" s="13">
        <v>1</v>
      </c>
      <c r="I19" s="13">
        <v>4</v>
      </c>
      <c r="J19" s="13">
        <v>0</v>
      </c>
      <c r="K19" s="13">
        <v>0</v>
      </c>
      <c r="L19" s="13">
        <v>0</v>
      </c>
      <c r="M19" s="13">
        <v>1</v>
      </c>
      <c r="N19" s="13">
        <v>2</v>
      </c>
      <c r="O19" s="11">
        <f t="shared" si="2"/>
        <v>25</v>
      </c>
      <c r="P19"/>
      <c r="Q19"/>
      <c r="R19"/>
    </row>
    <row r="20" spans="1:18" ht="17.25" customHeight="1">
      <c r="A20" s="16" t="s">
        <v>19</v>
      </c>
      <c r="B20" s="11">
        <f>+B21+B22+B23</f>
        <v>55586</v>
      </c>
      <c r="C20" s="11">
        <f aca="true" t="shared" si="6" ref="C20:N20">+C21+C22+C23</f>
        <v>67150</v>
      </c>
      <c r="D20" s="11">
        <f t="shared" si="6"/>
        <v>85651</v>
      </c>
      <c r="E20" s="11">
        <f>+E21+E22+E23</f>
        <v>9115</v>
      </c>
      <c r="F20" s="11">
        <f>+F21+F22+F23</f>
        <v>32537</v>
      </c>
      <c r="G20" s="11">
        <f t="shared" si="6"/>
        <v>38844</v>
      </c>
      <c r="H20" s="11">
        <f t="shared" si="6"/>
        <v>35390</v>
      </c>
      <c r="I20" s="11">
        <f t="shared" si="6"/>
        <v>44417</v>
      </c>
      <c r="J20" s="11">
        <f t="shared" si="6"/>
        <v>15051</v>
      </c>
      <c r="K20" s="11">
        <f t="shared" si="6"/>
        <v>18291</v>
      </c>
      <c r="L20" s="11">
        <f t="shared" si="6"/>
        <v>46670</v>
      </c>
      <c r="M20" s="11">
        <f t="shared" si="6"/>
        <v>62921</v>
      </c>
      <c r="N20" s="11">
        <f t="shared" si="6"/>
        <v>37972</v>
      </c>
      <c r="O20" s="11">
        <f t="shared" si="2"/>
        <v>549595</v>
      </c>
      <c r="P20"/>
      <c r="Q20"/>
      <c r="R20"/>
    </row>
    <row r="21" spans="1:18" s="60" customFormat="1" ht="17.25" customHeight="1">
      <c r="A21" s="54" t="s">
        <v>20</v>
      </c>
      <c r="B21" s="66">
        <v>26528</v>
      </c>
      <c r="C21" s="66">
        <v>35613</v>
      </c>
      <c r="D21" s="66">
        <v>42680</v>
      </c>
      <c r="E21" s="66">
        <v>5455</v>
      </c>
      <c r="F21" s="66">
        <v>15765</v>
      </c>
      <c r="G21" s="66">
        <v>20292</v>
      </c>
      <c r="H21" s="66">
        <v>17218</v>
      </c>
      <c r="I21" s="66">
        <v>22855</v>
      </c>
      <c r="J21" s="66">
        <v>6811</v>
      </c>
      <c r="K21" s="66">
        <v>8540</v>
      </c>
      <c r="L21" s="66">
        <v>21488</v>
      </c>
      <c r="M21" s="66">
        <v>27667</v>
      </c>
      <c r="N21" s="66">
        <v>19229</v>
      </c>
      <c r="O21" s="67">
        <f t="shared" si="2"/>
        <v>270141</v>
      </c>
      <c r="P21" s="68"/>
      <c r="Q21"/>
      <c r="R21"/>
    </row>
    <row r="22" spans="1:18" s="60" customFormat="1" ht="17.25" customHeight="1">
      <c r="A22" s="54" t="s">
        <v>21</v>
      </c>
      <c r="B22" s="66">
        <v>28019</v>
      </c>
      <c r="C22" s="66">
        <v>30162</v>
      </c>
      <c r="D22" s="66">
        <v>41508</v>
      </c>
      <c r="E22" s="66">
        <v>3506</v>
      </c>
      <c r="F22" s="66">
        <v>16239</v>
      </c>
      <c r="G22" s="66">
        <v>17933</v>
      </c>
      <c r="H22" s="66">
        <v>17590</v>
      </c>
      <c r="I22" s="66">
        <v>20951</v>
      </c>
      <c r="J22" s="66">
        <v>8058</v>
      </c>
      <c r="K22" s="66">
        <v>9497</v>
      </c>
      <c r="L22" s="66">
        <v>24523</v>
      </c>
      <c r="M22" s="66">
        <v>34348</v>
      </c>
      <c r="N22" s="66">
        <v>17902</v>
      </c>
      <c r="O22" s="67">
        <f t="shared" si="2"/>
        <v>270236</v>
      </c>
      <c r="P22" s="68"/>
      <c r="Q22"/>
      <c r="R22"/>
    </row>
    <row r="23" spans="1:18" ht="17.25" customHeight="1">
      <c r="A23" s="12" t="s">
        <v>22</v>
      </c>
      <c r="B23" s="13">
        <v>1039</v>
      </c>
      <c r="C23" s="13">
        <v>1375</v>
      </c>
      <c r="D23" s="13">
        <v>1463</v>
      </c>
      <c r="E23" s="13">
        <v>154</v>
      </c>
      <c r="F23" s="13">
        <v>533</v>
      </c>
      <c r="G23" s="13">
        <v>619</v>
      </c>
      <c r="H23" s="13">
        <v>582</v>
      </c>
      <c r="I23" s="13">
        <v>611</v>
      </c>
      <c r="J23" s="13">
        <v>182</v>
      </c>
      <c r="K23" s="13">
        <v>254</v>
      </c>
      <c r="L23" s="13">
        <v>659</v>
      </c>
      <c r="M23" s="13">
        <v>906</v>
      </c>
      <c r="N23" s="13">
        <v>841</v>
      </c>
      <c r="O23" s="11">
        <f t="shared" si="2"/>
        <v>9218</v>
      </c>
      <c r="P23"/>
      <c r="Q23"/>
      <c r="R23"/>
    </row>
    <row r="24" spans="1:18" ht="17.25" customHeight="1">
      <c r="A24" s="16" t="s">
        <v>23</v>
      </c>
      <c r="B24" s="13">
        <f>+B25+B26</f>
        <v>38465</v>
      </c>
      <c r="C24" s="13">
        <f aca="true" t="shared" si="7" ref="C24:N24">+C25+C26</f>
        <v>55536</v>
      </c>
      <c r="D24" s="13">
        <f t="shared" si="7"/>
        <v>65663</v>
      </c>
      <c r="E24" s="13">
        <f>+E25+E26</f>
        <v>8228</v>
      </c>
      <c r="F24" s="13">
        <f>+F25+F26</f>
        <v>28526</v>
      </c>
      <c r="G24" s="13">
        <f t="shared" si="7"/>
        <v>33508</v>
      </c>
      <c r="H24" s="13">
        <f t="shared" si="7"/>
        <v>24665</v>
      </c>
      <c r="I24" s="13">
        <f t="shared" si="7"/>
        <v>18406</v>
      </c>
      <c r="J24" s="13">
        <f t="shared" si="7"/>
        <v>4524</v>
      </c>
      <c r="K24" s="13">
        <f t="shared" si="7"/>
        <v>7656</v>
      </c>
      <c r="L24" s="13">
        <f t="shared" si="7"/>
        <v>17143</v>
      </c>
      <c r="M24" s="13">
        <f t="shared" si="7"/>
        <v>24862</v>
      </c>
      <c r="N24" s="13">
        <f t="shared" si="7"/>
        <v>23400</v>
      </c>
      <c r="O24" s="11">
        <f t="shared" si="2"/>
        <v>350582</v>
      </c>
      <c r="P24" s="44"/>
      <c r="Q24"/>
      <c r="R24"/>
    </row>
    <row r="25" spans="1:18" ht="17.25" customHeight="1">
      <c r="A25" s="12" t="s">
        <v>36</v>
      </c>
      <c r="B25" s="13">
        <v>30329</v>
      </c>
      <c r="C25" s="13">
        <v>45485</v>
      </c>
      <c r="D25" s="13">
        <v>53088</v>
      </c>
      <c r="E25" s="13">
        <v>7166</v>
      </c>
      <c r="F25" s="13">
        <v>22105</v>
      </c>
      <c r="G25" s="13">
        <v>27981</v>
      </c>
      <c r="H25" s="13">
        <v>19697</v>
      </c>
      <c r="I25" s="13">
        <v>14791</v>
      </c>
      <c r="J25" s="13">
        <v>3802</v>
      </c>
      <c r="K25" s="13">
        <v>6362</v>
      </c>
      <c r="L25" s="13">
        <v>13668</v>
      </c>
      <c r="M25" s="13">
        <v>20691</v>
      </c>
      <c r="N25" s="13">
        <v>19097</v>
      </c>
      <c r="O25" s="11">
        <f t="shared" si="2"/>
        <v>284262</v>
      </c>
      <c r="P25" s="43"/>
      <c r="Q25"/>
      <c r="R25"/>
    </row>
    <row r="26" spans="1:18" ht="17.25" customHeight="1">
      <c r="A26" s="12" t="s">
        <v>37</v>
      </c>
      <c r="B26" s="13">
        <v>8136</v>
      </c>
      <c r="C26" s="13">
        <v>10051</v>
      </c>
      <c r="D26" s="13">
        <v>12575</v>
      </c>
      <c r="E26" s="13">
        <v>1062</v>
      </c>
      <c r="F26" s="13">
        <v>6421</v>
      </c>
      <c r="G26" s="13">
        <v>5527</v>
      </c>
      <c r="H26" s="13">
        <v>4968</v>
      </c>
      <c r="I26" s="13">
        <v>3615</v>
      </c>
      <c r="J26" s="13">
        <v>722</v>
      </c>
      <c r="K26" s="13">
        <v>1294</v>
      </c>
      <c r="L26" s="13">
        <v>3475</v>
      </c>
      <c r="M26" s="13">
        <v>4171</v>
      </c>
      <c r="N26" s="13">
        <v>4303</v>
      </c>
      <c r="O26" s="11">
        <f t="shared" si="2"/>
        <v>66320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637</v>
      </c>
      <c r="O27" s="11">
        <f t="shared" si="2"/>
        <v>637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5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5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31816.73</v>
      </c>
      <c r="O37" s="23">
        <f>SUM(B37:N37)</f>
        <v>31816.73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600815.8400000001</v>
      </c>
      <c r="C49" s="22">
        <f aca="true" t="shared" si="11" ref="C49:N49">+C50+C62</f>
        <v>911635.23</v>
      </c>
      <c r="D49" s="22">
        <f t="shared" si="11"/>
        <v>1106894.92</v>
      </c>
      <c r="E49" s="22">
        <f t="shared" si="11"/>
        <v>159612.05</v>
      </c>
      <c r="F49" s="22">
        <f t="shared" si="11"/>
        <v>399384.8599999999</v>
      </c>
      <c r="G49" s="22">
        <f t="shared" si="11"/>
        <v>522894.36000000004</v>
      </c>
      <c r="H49" s="22">
        <f t="shared" si="11"/>
        <v>463017.49</v>
      </c>
      <c r="I49" s="22">
        <f>+I50+I62</f>
        <v>397901.81999999995</v>
      </c>
      <c r="J49" s="22">
        <f t="shared" si="11"/>
        <v>121925.38</v>
      </c>
      <c r="K49" s="22">
        <f>+K50+K62</f>
        <v>155074.56999999998</v>
      </c>
      <c r="L49" s="22">
        <f>+L50+L62</f>
        <v>349966.73</v>
      </c>
      <c r="M49" s="22">
        <f>+M50+M62</f>
        <v>516405.92000000004</v>
      </c>
      <c r="N49" s="22">
        <f t="shared" si="11"/>
        <v>493180.44999999995</v>
      </c>
      <c r="O49" s="22">
        <f>SUM(B49:N49)</f>
        <v>6198709.62</v>
      </c>
      <c r="P49"/>
      <c r="Q49"/>
      <c r="R49"/>
    </row>
    <row r="50" spans="1:18" ht="17.25" customHeight="1">
      <c r="A50" s="16" t="s">
        <v>55</v>
      </c>
      <c r="B50" s="23">
        <f>SUM(B51:B61)</f>
        <v>584151.7300000001</v>
      </c>
      <c r="C50" s="23">
        <f aca="true" t="shared" si="12" ref="C50:N50">SUM(C51:C61)</f>
        <v>888484.07</v>
      </c>
      <c r="D50" s="23">
        <f t="shared" si="12"/>
        <v>1098784.72</v>
      </c>
      <c r="E50" s="23">
        <f t="shared" si="12"/>
        <v>159612.05</v>
      </c>
      <c r="F50" s="23">
        <f t="shared" si="12"/>
        <v>391180.00999999995</v>
      </c>
      <c r="G50" s="23">
        <f t="shared" si="12"/>
        <v>499841.66000000003</v>
      </c>
      <c r="H50" s="23">
        <f t="shared" si="12"/>
        <v>463017.49</v>
      </c>
      <c r="I50" s="23">
        <f>SUM(I51:I61)</f>
        <v>389164.08999999997</v>
      </c>
      <c r="J50" s="23">
        <f t="shared" si="12"/>
        <v>120426.52</v>
      </c>
      <c r="K50" s="23">
        <f>SUM(K51:K61)</f>
        <v>147234.36</v>
      </c>
      <c r="L50" s="23">
        <f>SUM(L51:L61)</f>
        <v>348502.06</v>
      </c>
      <c r="M50" s="23">
        <f>SUM(M51:M61)</f>
        <v>507884.83</v>
      </c>
      <c r="N50" s="23">
        <f t="shared" si="12"/>
        <v>485825.98999999993</v>
      </c>
      <c r="O50" s="23">
        <f>SUM(B50:N50)</f>
        <v>6084109.579999999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580060.05</v>
      </c>
      <c r="C51" s="23">
        <f t="shared" si="13"/>
        <v>882710.35</v>
      </c>
      <c r="D51" s="23">
        <f t="shared" si="13"/>
        <v>1092398.96</v>
      </c>
      <c r="E51" s="23">
        <f t="shared" si="13"/>
        <v>159612.05</v>
      </c>
      <c r="F51" s="23">
        <f t="shared" si="13"/>
        <v>388962.97</v>
      </c>
      <c r="G51" s="23">
        <f t="shared" si="13"/>
        <v>496396.26</v>
      </c>
      <c r="H51" s="23">
        <f t="shared" si="13"/>
        <v>454474.08</v>
      </c>
      <c r="I51" s="23">
        <f t="shared" si="13"/>
        <v>385787.17</v>
      </c>
      <c r="J51" s="23">
        <f t="shared" si="13"/>
        <v>119082.6</v>
      </c>
      <c r="K51" s="23">
        <f t="shared" si="13"/>
        <v>146010.28</v>
      </c>
      <c r="L51" s="23">
        <f t="shared" si="13"/>
        <v>346246.5</v>
      </c>
      <c r="M51" s="23">
        <f t="shared" si="13"/>
        <v>505278.31</v>
      </c>
      <c r="N51" s="23">
        <f t="shared" si="13"/>
        <v>450294.22</v>
      </c>
      <c r="O51" s="23">
        <f>SUM(B51:N51)</f>
        <v>6007313.799999999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31816.73</v>
      </c>
      <c r="O55" s="23">
        <f>SUM(B55:N55)</f>
        <v>31816.73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16664.11</v>
      </c>
      <c r="C62" s="36">
        <v>23151.16</v>
      </c>
      <c r="D62" s="36">
        <v>8110.2</v>
      </c>
      <c r="E62" s="19">
        <v>0</v>
      </c>
      <c r="F62" s="36">
        <v>8204.85</v>
      </c>
      <c r="G62" s="36">
        <v>23052.7</v>
      </c>
      <c r="H62" s="36">
        <v>0</v>
      </c>
      <c r="I62" s="36">
        <v>8737.73</v>
      </c>
      <c r="J62" s="36">
        <v>1498.86</v>
      </c>
      <c r="K62" s="36">
        <v>7840.21</v>
      </c>
      <c r="L62" s="36">
        <v>1464.67</v>
      </c>
      <c r="M62" s="36">
        <v>8521.09</v>
      </c>
      <c r="N62" s="36">
        <v>7354.46</v>
      </c>
      <c r="O62" s="36">
        <f>SUM(B62:N62)</f>
        <v>114600.04000000001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-60380.6</v>
      </c>
      <c r="C66" s="35">
        <f t="shared" si="14"/>
        <v>-89374.03</v>
      </c>
      <c r="D66" s="35">
        <f t="shared" si="14"/>
        <v>-84079.25</v>
      </c>
      <c r="E66" s="35">
        <f t="shared" si="14"/>
        <v>-60574.64</v>
      </c>
      <c r="F66" s="35">
        <f t="shared" si="14"/>
        <v>-33067</v>
      </c>
      <c r="G66" s="35">
        <f t="shared" si="14"/>
        <v>-50052</v>
      </c>
      <c r="H66" s="35">
        <f t="shared" si="14"/>
        <v>-40925.35</v>
      </c>
      <c r="I66" s="35">
        <f t="shared" si="14"/>
        <v>-24664.8</v>
      </c>
      <c r="J66" s="35">
        <f t="shared" si="14"/>
        <v>-6278</v>
      </c>
      <c r="K66" s="35">
        <f t="shared" si="14"/>
        <v>-13588</v>
      </c>
      <c r="L66" s="35">
        <f t="shared" si="14"/>
        <v>-19556.4</v>
      </c>
      <c r="M66" s="35">
        <f t="shared" si="14"/>
        <v>-32912.2</v>
      </c>
      <c r="N66" s="35">
        <f t="shared" si="14"/>
        <v>-57886.6</v>
      </c>
      <c r="O66" s="35">
        <f aca="true" t="shared" si="15" ref="O66:O74">SUM(B66:N66)</f>
        <v>-573338.87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-60380.6</v>
      </c>
      <c r="C67" s="35">
        <f t="shared" si="16"/>
        <v>-89354</v>
      </c>
      <c r="D67" s="35">
        <f t="shared" si="16"/>
        <v>-83011.5</v>
      </c>
      <c r="E67" s="35">
        <f t="shared" si="16"/>
        <v>-10586.6</v>
      </c>
      <c r="F67" s="35">
        <f t="shared" si="16"/>
        <v>-33067</v>
      </c>
      <c r="G67" s="35">
        <f t="shared" si="16"/>
        <v>-50052</v>
      </c>
      <c r="H67" s="35">
        <f t="shared" si="16"/>
        <v>-40544.7</v>
      </c>
      <c r="I67" s="35">
        <f t="shared" si="16"/>
        <v>-24664.8</v>
      </c>
      <c r="J67" s="35">
        <f t="shared" si="16"/>
        <v>-6278</v>
      </c>
      <c r="K67" s="35">
        <f t="shared" si="16"/>
        <v>-13588</v>
      </c>
      <c r="L67" s="35">
        <f t="shared" si="16"/>
        <v>-19556.4</v>
      </c>
      <c r="M67" s="35">
        <f t="shared" si="16"/>
        <v>-32912.2</v>
      </c>
      <c r="N67" s="35">
        <f t="shared" si="16"/>
        <v>-57886.6</v>
      </c>
      <c r="O67" s="35">
        <f t="shared" si="15"/>
        <v>-521882.4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-60380.6</v>
      </c>
      <c r="C68" s="57">
        <f aca="true" t="shared" si="17" ref="C68:N68">-ROUND(C9*$D$3,2)</f>
        <v>-89354</v>
      </c>
      <c r="D68" s="57">
        <f t="shared" si="17"/>
        <v>-83011.5</v>
      </c>
      <c r="E68" s="57">
        <f t="shared" si="17"/>
        <v>-10586.6</v>
      </c>
      <c r="F68" s="57">
        <f t="shared" si="17"/>
        <v>-33067</v>
      </c>
      <c r="G68" s="57">
        <f t="shared" si="17"/>
        <v>-50052</v>
      </c>
      <c r="H68" s="57">
        <f>-ROUND((H9+H29)*$D$3,2)</f>
        <v>-40544.7</v>
      </c>
      <c r="I68" s="57">
        <f t="shared" si="17"/>
        <v>-24664.8</v>
      </c>
      <c r="J68" s="57">
        <f t="shared" si="17"/>
        <v>-6278</v>
      </c>
      <c r="K68" s="57">
        <f t="shared" si="17"/>
        <v>-13588</v>
      </c>
      <c r="L68" s="57">
        <f t="shared" si="17"/>
        <v>-19556.4</v>
      </c>
      <c r="M68" s="57">
        <f t="shared" si="17"/>
        <v>-32912.2</v>
      </c>
      <c r="N68" s="57">
        <f t="shared" si="17"/>
        <v>-57886.6</v>
      </c>
      <c r="O68" s="57">
        <f t="shared" si="15"/>
        <v>-521882.4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0</v>
      </c>
      <c r="C74" s="57">
        <f t="shared" si="18"/>
        <v>-20.03</v>
      </c>
      <c r="D74" s="35">
        <f t="shared" si="18"/>
        <v>-1067.75</v>
      </c>
      <c r="E74" s="35">
        <f t="shared" si="18"/>
        <v>-49988.04</v>
      </c>
      <c r="F74" s="35">
        <f t="shared" si="18"/>
        <v>0</v>
      </c>
      <c r="G74" s="35">
        <f t="shared" si="18"/>
        <v>0</v>
      </c>
      <c r="H74" s="35">
        <f t="shared" si="18"/>
        <v>-380.65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7">
        <f t="shared" si="18"/>
        <v>0</v>
      </c>
      <c r="O74" s="57">
        <f t="shared" si="15"/>
        <v>-51456.47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540435.2400000001</v>
      </c>
      <c r="C114" s="24">
        <f t="shared" si="20"/>
        <v>822261.2</v>
      </c>
      <c r="D114" s="24">
        <f t="shared" si="20"/>
        <v>1022815.6699999999</v>
      </c>
      <c r="E114" s="24">
        <f t="shared" si="20"/>
        <v>99037.40999999997</v>
      </c>
      <c r="F114" s="24">
        <f t="shared" si="20"/>
        <v>366317.8599999999</v>
      </c>
      <c r="G114" s="24">
        <f t="shared" si="20"/>
        <v>472842.36000000004</v>
      </c>
      <c r="H114" s="24">
        <f aca="true" t="shared" si="21" ref="H114:M114">+H115+H116</f>
        <v>422092.13999999996</v>
      </c>
      <c r="I114" s="24">
        <f t="shared" si="21"/>
        <v>373237.01999999996</v>
      </c>
      <c r="J114" s="24">
        <f t="shared" si="21"/>
        <v>115647.38</v>
      </c>
      <c r="K114" s="24">
        <f t="shared" si="21"/>
        <v>141486.56999999998</v>
      </c>
      <c r="L114" s="24">
        <f t="shared" si="21"/>
        <v>330410.32999999996</v>
      </c>
      <c r="M114" s="24">
        <f t="shared" si="21"/>
        <v>483493.72000000003</v>
      </c>
      <c r="N114" s="24">
        <f>+N115+N116</f>
        <v>435293.85</v>
      </c>
      <c r="O114" s="41">
        <f t="shared" si="19"/>
        <v>5625370.75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523771.1300000001</v>
      </c>
      <c r="C115" s="24">
        <f t="shared" si="22"/>
        <v>799110.0399999999</v>
      </c>
      <c r="D115" s="24">
        <f t="shared" si="22"/>
        <v>1014705.47</v>
      </c>
      <c r="E115" s="24">
        <f t="shared" si="22"/>
        <v>99037.40999999997</v>
      </c>
      <c r="F115" s="24">
        <f t="shared" si="22"/>
        <v>358113.00999999995</v>
      </c>
      <c r="G115" s="24">
        <f t="shared" si="22"/>
        <v>449789.66000000003</v>
      </c>
      <c r="H115" s="24">
        <f aca="true" t="shared" si="23" ref="H115:M115">+H50+H67+H74+H111</f>
        <v>422092.13999999996</v>
      </c>
      <c r="I115" s="24">
        <f t="shared" si="23"/>
        <v>364499.29</v>
      </c>
      <c r="J115" s="24">
        <f t="shared" si="23"/>
        <v>114148.52</v>
      </c>
      <c r="K115" s="24">
        <f t="shared" si="23"/>
        <v>133646.36</v>
      </c>
      <c r="L115" s="24">
        <f t="shared" si="23"/>
        <v>328945.66</v>
      </c>
      <c r="M115" s="24">
        <f t="shared" si="23"/>
        <v>474972.63</v>
      </c>
      <c r="N115" s="24">
        <f>+N50+N67+N74+N111</f>
        <v>427939.38999999996</v>
      </c>
      <c r="O115" s="41">
        <f t="shared" si="19"/>
        <v>5510770.71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16664.11</v>
      </c>
      <c r="C116" s="24">
        <f t="shared" si="24"/>
        <v>23151.16</v>
      </c>
      <c r="D116" s="24">
        <f t="shared" si="24"/>
        <v>8110.2</v>
      </c>
      <c r="E116" s="24">
        <f t="shared" si="24"/>
        <v>0</v>
      </c>
      <c r="F116" s="24">
        <f t="shared" si="24"/>
        <v>8204.85</v>
      </c>
      <c r="G116" s="24">
        <f t="shared" si="24"/>
        <v>23052.7</v>
      </c>
      <c r="H116" s="24">
        <f aca="true" t="shared" si="25" ref="H116:M116">IF(+H62+H112+H117&lt;0,0,(H62+H112+H117))</f>
        <v>0</v>
      </c>
      <c r="I116" s="24">
        <f t="shared" si="25"/>
        <v>8737.73</v>
      </c>
      <c r="J116" s="24">
        <f t="shared" si="25"/>
        <v>1498.86</v>
      </c>
      <c r="K116" s="24">
        <f t="shared" si="25"/>
        <v>7840.21</v>
      </c>
      <c r="L116" s="24">
        <f t="shared" si="25"/>
        <v>1464.67</v>
      </c>
      <c r="M116" s="24">
        <f t="shared" si="25"/>
        <v>8521.09</v>
      </c>
      <c r="N116" s="24">
        <f>IF(+N62+N112+N117&lt;0,0,(N62+N112+N117))</f>
        <v>7354.46</v>
      </c>
      <c r="O116" s="41">
        <f t="shared" si="19"/>
        <v>114600.04000000001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5625370.759999999</v>
      </c>
      <c r="P122" s="45"/>
    </row>
    <row r="123" spans="1:15" ht="18.75" customHeight="1">
      <c r="A123" s="26" t="s">
        <v>118</v>
      </c>
      <c r="B123" s="27">
        <v>59842.07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59842.07</v>
      </c>
    </row>
    <row r="124" spans="1:15" ht="18.75" customHeight="1">
      <c r="A124" s="26" t="s">
        <v>119</v>
      </c>
      <c r="B124" s="27">
        <v>480593.17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480593.17</v>
      </c>
    </row>
    <row r="125" spans="1:15" ht="18.75" customHeight="1">
      <c r="A125" s="26" t="s">
        <v>120</v>
      </c>
      <c r="B125" s="38">
        <v>0</v>
      </c>
      <c r="C125" s="27">
        <v>822261.2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822261.2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151598.09</v>
      </c>
      <c r="O139" s="39">
        <f t="shared" si="26"/>
        <v>151598.09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283695.75</v>
      </c>
      <c r="O140" s="39">
        <f t="shared" si="26"/>
        <v>283695.75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99037.41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99037.41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366317.86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366317.86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422092.14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422092.14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115647.38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115647.38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141486.57</v>
      </c>
      <c r="L147" s="38">
        <v>0</v>
      </c>
      <c r="M147" s="38">
        <v>0</v>
      </c>
      <c r="N147" s="38">
        <v>0</v>
      </c>
      <c r="O147" s="39">
        <f t="shared" si="27"/>
        <v>141486.57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472842.36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472842.36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373237.03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373237.03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330410.34</v>
      </c>
      <c r="M152" s="38">
        <v>0</v>
      </c>
      <c r="N152" s="38">
        <v>0</v>
      </c>
      <c r="O152" s="39">
        <f t="shared" si="27"/>
        <v>330410.34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1022815.67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1022815.67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483493.72</v>
      </c>
      <c r="N154" s="75">
        <v>0</v>
      </c>
      <c r="O154" s="74">
        <f t="shared" si="27"/>
        <v>483493.72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2019-07-15T19:30:35Z</dcterms:modified>
  <cp:category/>
  <cp:version/>
  <cp:contentType/>
  <cp:contentStatus/>
</cp:coreProperties>
</file>