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<sst xmlns="http://schemas.openxmlformats.org/spreadsheetml/2006/main" count="167" uniqueCount="161">
  <si>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</si>
  <si>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</si>
  <si>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</si>
  <si>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</si>
  <si>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</si>
  <si>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</si>
  <si>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</si>
  <si>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</si>
  <si>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</si>
  <si>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</si>
  <si>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</si>
  <si>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</si>
  <si>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</si>
  <si>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</si>
  <si>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</si>
  <si>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</si>
  <si>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</si>
  <si>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</si>
  <si>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</si>
  <si>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</si>
  <si>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</si>
  <si>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</si>
  <si>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</si>
  <si>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</si>
  <si>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</si>
  <si>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</si>
  <si>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</si>
  <si>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</si>
  <si>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</si>
  <si>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</si>
  <si>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</si>
  <si>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</si>
  <si>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</si>
  <si>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</si>
  <si>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</si>
  <si>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</si>
  <si>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</si>
  <si>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</si>
  <si>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</si>
  <si>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</si>
  <si>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</si>
  <si>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</si>
  <si>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</si>
  <si>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</si>
  <si>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</si>
  <si>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</si>
  <si>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</si>
  <si>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</si>
  <si>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</si>
  <si>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</si>
  <si>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</si>
  <si>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</si>
  <si>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</si>
  <si>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</si>
  <si>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</si>
  <si>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</si>
  <si>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</si>
  <si>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</si>
  <si>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</si>
  <si>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</si>
  <si>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</si>
  <si>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</si>
  <si>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</si>
  <si>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</si>
  <si>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</si>
  <si>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</si>
  <si>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</si>
  <si>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</si>
  <si>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</si>
  <si>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</si>
  <si>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</si>
  <si>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</si>
  <si>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</si>
  <si>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</si>
  <si>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</si>
  <si>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</si>
  <si>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</si>
  <si>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</si>
  <si>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</si>
  <si>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</si>
  <si>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</si>
  <si>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</si>
  <si>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</si>
  <si>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</si>
  <si>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</si>
  <si>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</si>
  <si>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</si>
  <si>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</si>
  <si>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</si>
  <si>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</si>
  <si>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</si>
  <si>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</si>
  <si>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</si>
  <si>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</si>
  <si>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</si>
  <si>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</si>
  <si>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</si>
  <si>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</si>
  <si>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</si>
  <si>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</si>
  <si>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</si>
  <si>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</si>
  <si>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</si>
  <si>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</si>
  <si>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</si>
  <si>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</si>
  <si>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</si>
  <si>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</si>
  <si>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</si>
  <si>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</si>
  <si>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</si>
  <si>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</si>
  <si>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</si>
  <si>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</si>
  <si>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</si>
  <si>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</si>
  <si>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</si>
  <si>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</si>
  <si>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</si>
  <si>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</si>
  <si>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</si>
  <si>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</si>
  <si>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</si>
  <si>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</si>
  <si>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</si>
  <si>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</si>
  <si>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</si>
  <si>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</si>
  <si>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</si>
  <si>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</si>
  <si>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</si>
  <si>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</si>
  <si>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</si>
  <si>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</si>
  <si>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</si>
  <si>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</si>
  <si>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</si>
  <si>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</si>
  <si>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</si>
  <si>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</si>
  <si>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</si>
  <si>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</si>
  <si>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</si>
  <si>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</si>
  <si>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</si>
  <si>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</si>
  <si>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</si>
  <si>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</si>
  <si>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</si>
  <si>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</si>
  <si>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</si>
  <si>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</si>
  <si>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</si>
  <si>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</si>
  <si>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</si>
  <si>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</si>
  <si>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</si>
  <si>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</si>
  <si>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</si>
  <si>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</si>
  <si>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07/07/19 - VENCIMENTO 15/07/19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</si>
</sst>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" fontId="43" fillId="0" borderId="0" xfId="0" applyNumberFormat="1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1" t="s">
        <v>152</v>
      </c>
      <c r="E5" s="71" t="s">
        <v>29</v>
      </c>
      <c r="F5" s="71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132083</v>
      </c>
      <c r="C7" s="9">
        <f t="shared" si="0"/>
        <v>188182</v>
      </c>
      <c r="D7" s="9">
        <f t="shared" si="0"/>
        <v>194423</v>
      </c>
      <c r="E7" s="9">
        <f>+E8+E20+E24+E27</f>
        <v>21762</v>
      </c>
      <c r="F7" s="9">
        <f>+F8+F20+F24+F27</f>
        <v>91310</v>
      </c>
      <c r="G7" s="9">
        <f t="shared" si="0"/>
        <v>104656</v>
      </c>
      <c r="H7" s="9">
        <f t="shared" si="0"/>
        <v>93587</v>
      </c>
      <c r="I7" s="9">
        <f t="shared" si="0"/>
        <v>85412</v>
      </c>
      <c r="J7" s="9">
        <f t="shared" si="0"/>
        <v>26372</v>
      </c>
      <c r="K7" s="9">
        <f t="shared" si="0"/>
        <v>40531</v>
      </c>
      <c r="L7" s="9">
        <f t="shared" si="0"/>
        <v>91847</v>
      </c>
      <c r="M7" s="9">
        <f t="shared" si="0"/>
        <v>131045</v>
      </c>
      <c r="N7" s="9">
        <f t="shared" si="0"/>
        <v>98816</v>
      </c>
      <c r="O7" s="9">
        <f t="shared" si="0"/>
        <v>1300026</v>
      </c>
      <c r="P7" s="43"/>
      <c r="Q7"/>
      <c r="R7"/>
    </row>
    <row r="8" spans="1:18" ht="17.25" customHeight="1">
      <c r="A8" s="10" t="s">
        <v>35</v>
      </c>
      <c r="B8" s="11">
        <f>B9+B12+B16</f>
        <v>64850</v>
      </c>
      <c r="C8" s="11">
        <f aca="true" t="shared" si="1" ref="C8:N8">C9+C12+C16</f>
        <v>97266</v>
      </c>
      <c r="D8" s="11">
        <f t="shared" si="1"/>
        <v>91081</v>
      </c>
      <c r="E8" s="11">
        <f>E9+E12+E16</f>
        <v>9509</v>
      </c>
      <c r="F8" s="11">
        <f>F9+F12+F16</f>
        <v>45039</v>
      </c>
      <c r="G8" s="11">
        <f t="shared" si="1"/>
        <v>53686</v>
      </c>
      <c r="H8" s="11">
        <f t="shared" si="1"/>
        <v>48000</v>
      </c>
      <c r="I8" s="11">
        <f t="shared" si="1"/>
        <v>37747</v>
      </c>
      <c r="J8" s="11">
        <f t="shared" si="1"/>
        <v>13129</v>
      </c>
      <c r="K8" s="11">
        <f t="shared" si="1"/>
        <v>21034</v>
      </c>
      <c r="L8" s="11">
        <f t="shared" si="1"/>
        <v>44410</v>
      </c>
      <c r="M8" s="11">
        <f t="shared" si="1"/>
        <v>65309</v>
      </c>
      <c r="N8" s="11">
        <f t="shared" si="1"/>
        <v>55553</v>
      </c>
      <c r="O8" s="11">
        <f aca="true" t="shared" si="2" ref="O8:O27">SUM(B8:N8)</f>
        <v>646613</v>
      </c>
      <c r="P8"/>
      <c r="Q8"/>
      <c r="R8"/>
    </row>
    <row r="9" spans="1:18" ht="17.25" customHeight="1">
      <c r="A9" s="15" t="s">
        <v>13</v>
      </c>
      <c r="B9" s="13">
        <f>+B10+B11</f>
        <v>11460</v>
      </c>
      <c r="C9" s="13">
        <f aca="true" t="shared" si="3" ref="C9:N9">+C10+C11</f>
        <v>18103</v>
      </c>
      <c r="D9" s="13">
        <f t="shared" si="3"/>
        <v>16495</v>
      </c>
      <c r="E9" s="13">
        <f>+E10+E11</f>
        <v>2068</v>
      </c>
      <c r="F9" s="13">
        <f>+F10+F11</f>
        <v>7912</v>
      </c>
      <c r="G9" s="13">
        <f t="shared" si="3"/>
        <v>9189</v>
      </c>
      <c r="H9" s="13">
        <f t="shared" si="3"/>
        <v>7348</v>
      </c>
      <c r="I9" s="13">
        <f t="shared" si="3"/>
        <v>4667</v>
      </c>
      <c r="J9" s="13">
        <f t="shared" si="3"/>
        <v>1015</v>
      </c>
      <c r="K9" s="13">
        <f t="shared" si="3"/>
        <v>2725</v>
      </c>
      <c r="L9" s="13">
        <f t="shared" si="3"/>
        <v>4234</v>
      </c>
      <c r="M9" s="13">
        <f t="shared" si="3"/>
        <v>6641</v>
      </c>
      <c r="N9" s="13">
        <f t="shared" si="3"/>
        <v>10294</v>
      </c>
      <c r="O9" s="11">
        <f t="shared" si="2"/>
        <v>102151</v>
      </c>
      <c r="P9"/>
      <c r="Q9"/>
      <c r="R9"/>
    </row>
    <row r="10" spans="1:18" ht="17.25" customHeight="1">
      <c r="A10" s="29" t="s">
        <v>14</v>
      </c>
      <c r="B10" s="13">
        <v>11460</v>
      </c>
      <c r="C10" s="13">
        <v>18103</v>
      </c>
      <c r="D10" s="13">
        <v>16495</v>
      </c>
      <c r="E10" s="13">
        <v>2068</v>
      </c>
      <c r="F10" s="13">
        <v>7912</v>
      </c>
      <c r="G10" s="13">
        <v>9189</v>
      </c>
      <c r="H10" s="13">
        <v>7348</v>
      </c>
      <c r="I10" s="13">
        <v>4667</v>
      </c>
      <c r="J10" s="13">
        <v>1015</v>
      </c>
      <c r="K10" s="13">
        <v>2725</v>
      </c>
      <c r="L10" s="13">
        <v>4234</v>
      </c>
      <c r="M10" s="13">
        <v>6641</v>
      </c>
      <c r="N10" s="13">
        <v>10294</v>
      </c>
      <c r="O10" s="11">
        <f t="shared" si="2"/>
        <v>102151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49788</v>
      </c>
      <c r="C12" s="17">
        <f t="shared" si="4"/>
        <v>73834</v>
      </c>
      <c r="D12" s="17">
        <f t="shared" si="4"/>
        <v>69562</v>
      </c>
      <c r="E12" s="17">
        <f>SUM(E13:E15)</f>
        <v>6820</v>
      </c>
      <c r="F12" s="17">
        <f>SUM(F13:F15)</f>
        <v>34723</v>
      </c>
      <c r="G12" s="17">
        <f t="shared" si="4"/>
        <v>41654</v>
      </c>
      <c r="H12" s="17">
        <f t="shared" si="4"/>
        <v>37844</v>
      </c>
      <c r="I12" s="17">
        <f t="shared" si="4"/>
        <v>30449</v>
      </c>
      <c r="J12" s="17">
        <f t="shared" si="4"/>
        <v>11173</v>
      </c>
      <c r="K12" s="17">
        <f t="shared" si="4"/>
        <v>17020</v>
      </c>
      <c r="L12" s="17">
        <f t="shared" si="4"/>
        <v>37021</v>
      </c>
      <c r="M12" s="17">
        <f t="shared" si="4"/>
        <v>54629</v>
      </c>
      <c r="N12" s="17">
        <f t="shared" si="4"/>
        <v>42483</v>
      </c>
      <c r="O12" s="11">
        <f t="shared" si="2"/>
        <v>507000</v>
      </c>
      <c r="P12"/>
      <c r="Q12"/>
      <c r="R12"/>
    </row>
    <row r="13" spans="1:18" s="60" customFormat="1" ht="17.25" customHeight="1">
      <c r="A13" s="64" t="s">
        <v>16</v>
      </c>
      <c r="B13" s="65">
        <v>21353</v>
      </c>
      <c r="C13" s="65">
        <v>34238</v>
      </c>
      <c r="D13" s="65">
        <v>32348</v>
      </c>
      <c r="E13" s="65">
        <v>3339</v>
      </c>
      <c r="F13" s="65">
        <v>16386</v>
      </c>
      <c r="G13" s="65">
        <v>19271</v>
      </c>
      <c r="H13" s="65">
        <v>15445</v>
      </c>
      <c r="I13" s="65">
        <v>13547</v>
      </c>
      <c r="J13" s="65">
        <v>4072</v>
      </c>
      <c r="K13" s="65">
        <v>6670</v>
      </c>
      <c r="L13" s="65">
        <v>15337</v>
      </c>
      <c r="M13" s="65">
        <v>20943</v>
      </c>
      <c r="N13" s="65">
        <v>16757</v>
      </c>
      <c r="O13" s="66">
        <f t="shared" si="2"/>
        <v>219706</v>
      </c>
      <c r="P13" s="67"/>
      <c r="Q13" s="68"/>
      <c r="R13"/>
    </row>
    <row r="14" spans="1:18" s="60" customFormat="1" ht="17.25" customHeight="1">
      <c r="A14" s="64" t="s">
        <v>17</v>
      </c>
      <c r="B14" s="65">
        <v>26872</v>
      </c>
      <c r="C14" s="65">
        <v>37111</v>
      </c>
      <c r="D14" s="65">
        <v>35331</v>
      </c>
      <c r="E14" s="65">
        <v>3236</v>
      </c>
      <c r="F14" s="65">
        <v>17548</v>
      </c>
      <c r="G14" s="65">
        <v>21071</v>
      </c>
      <c r="H14" s="65">
        <v>21404</v>
      </c>
      <c r="I14" s="65">
        <v>16187</v>
      </c>
      <c r="J14" s="65">
        <v>6921</v>
      </c>
      <c r="K14" s="65">
        <v>9998</v>
      </c>
      <c r="L14" s="65">
        <v>20974</v>
      </c>
      <c r="M14" s="65">
        <v>32522</v>
      </c>
      <c r="N14" s="65">
        <v>23630</v>
      </c>
      <c r="O14" s="66">
        <f t="shared" si="2"/>
        <v>272805</v>
      </c>
      <c r="P14" s="67"/>
      <c r="Q14"/>
      <c r="R14"/>
    </row>
    <row r="15" spans="1:18" ht="17.25" customHeight="1">
      <c r="A15" s="14" t="s">
        <v>18</v>
      </c>
      <c r="B15" s="13">
        <v>1563</v>
      </c>
      <c r="C15" s="13">
        <v>2485</v>
      </c>
      <c r="D15" s="13">
        <v>1883</v>
      </c>
      <c r="E15" s="13">
        <v>245</v>
      </c>
      <c r="F15" s="13">
        <v>789</v>
      </c>
      <c r="G15" s="13">
        <v>1312</v>
      </c>
      <c r="H15" s="13">
        <v>995</v>
      </c>
      <c r="I15" s="13">
        <v>715</v>
      </c>
      <c r="J15" s="13">
        <v>180</v>
      </c>
      <c r="K15" s="13">
        <v>352</v>
      </c>
      <c r="L15" s="13">
        <v>710</v>
      </c>
      <c r="M15" s="13">
        <v>1164</v>
      </c>
      <c r="N15" s="13">
        <v>2096</v>
      </c>
      <c r="O15" s="11">
        <f t="shared" si="2"/>
        <v>14489</v>
      </c>
      <c r="P15"/>
      <c r="Q15"/>
      <c r="R15"/>
    </row>
    <row r="16" spans="1:15" ht="17.25" customHeight="1">
      <c r="A16" s="15" t="s">
        <v>31</v>
      </c>
      <c r="B16" s="13">
        <f>B17+B18+B19</f>
        <v>3602</v>
      </c>
      <c r="C16" s="13">
        <f aca="true" t="shared" si="5" ref="C16:N16">C17+C18+C19</f>
        <v>5329</v>
      </c>
      <c r="D16" s="13">
        <f t="shared" si="5"/>
        <v>5024</v>
      </c>
      <c r="E16" s="13">
        <f>E17+E18+E19</f>
        <v>621</v>
      </c>
      <c r="F16" s="13">
        <f>F17+F18+F19</f>
        <v>2404</v>
      </c>
      <c r="G16" s="13">
        <f t="shared" si="5"/>
        <v>2843</v>
      </c>
      <c r="H16" s="13">
        <f t="shared" si="5"/>
        <v>2808</v>
      </c>
      <c r="I16" s="13">
        <f t="shared" si="5"/>
        <v>2631</v>
      </c>
      <c r="J16" s="13">
        <f t="shared" si="5"/>
        <v>941</v>
      </c>
      <c r="K16" s="13">
        <f t="shared" si="5"/>
        <v>1289</v>
      </c>
      <c r="L16" s="13">
        <f t="shared" si="5"/>
        <v>3155</v>
      </c>
      <c r="M16" s="13">
        <f t="shared" si="5"/>
        <v>4039</v>
      </c>
      <c r="N16" s="13">
        <f t="shared" si="5"/>
        <v>2776</v>
      </c>
      <c r="O16" s="11">
        <f t="shared" si="2"/>
        <v>37462</v>
      </c>
    </row>
    <row r="17" spans="1:18" ht="17.25" customHeight="1">
      <c r="A17" s="14" t="s">
        <v>32</v>
      </c>
      <c r="B17" s="13">
        <v>3599</v>
      </c>
      <c r="C17" s="13">
        <v>5321</v>
      </c>
      <c r="D17" s="13">
        <v>5024</v>
      </c>
      <c r="E17" s="13">
        <v>621</v>
      </c>
      <c r="F17" s="13">
        <v>2404</v>
      </c>
      <c r="G17" s="13">
        <v>2843</v>
      </c>
      <c r="H17" s="13">
        <v>2805</v>
      </c>
      <c r="I17" s="13">
        <v>2624</v>
      </c>
      <c r="J17" s="13">
        <v>938</v>
      </c>
      <c r="K17" s="13">
        <v>1288</v>
      </c>
      <c r="L17" s="13">
        <v>3153</v>
      </c>
      <c r="M17" s="13">
        <v>4032</v>
      </c>
      <c r="N17" s="13">
        <v>2773</v>
      </c>
      <c r="O17" s="11">
        <f t="shared" si="2"/>
        <v>37425</v>
      </c>
      <c r="P17"/>
      <c r="Q17"/>
      <c r="R17"/>
    </row>
    <row r="18" spans="1:18" ht="17.25" customHeight="1">
      <c r="A18" s="14" t="s">
        <v>33</v>
      </c>
      <c r="B18" s="13">
        <v>0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13">
        <v>3</v>
      </c>
      <c r="I18" s="13">
        <v>5</v>
      </c>
      <c r="J18" s="13">
        <v>3</v>
      </c>
      <c r="K18" s="13">
        <v>1</v>
      </c>
      <c r="L18" s="13">
        <v>2</v>
      </c>
      <c r="M18" s="13">
        <v>6</v>
      </c>
      <c r="N18" s="13">
        <v>2</v>
      </c>
      <c r="O18" s="11">
        <f t="shared" si="2"/>
        <v>24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</v>
      </c>
      <c r="J19" s="13">
        <v>0</v>
      </c>
      <c r="K19" s="13">
        <v>0</v>
      </c>
      <c r="L19" s="13">
        <v>0</v>
      </c>
      <c r="M19" s="13">
        <v>1</v>
      </c>
      <c r="N19" s="13">
        <v>1</v>
      </c>
      <c r="O19" s="11">
        <f t="shared" si="2"/>
        <v>13</v>
      </c>
      <c r="P19"/>
      <c r="Q19"/>
      <c r="R19"/>
    </row>
    <row r="20" spans="1:18" ht="17.25" customHeight="1">
      <c r="A20" s="16" t="s">
        <v>19</v>
      </c>
      <c r="B20" s="11">
        <f>+B21+B22+B23</f>
        <v>37690</v>
      </c>
      <c r="C20" s="11">
        <f aca="true" t="shared" si="6" ref="C20:N20">+C21+C22+C23</f>
        <v>47851</v>
      </c>
      <c r="D20" s="11">
        <f t="shared" si="6"/>
        <v>55590</v>
      </c>
      <c r="E20" s="11">
        <f>+E21+E22+E23</f>
        <v>5938</v>
      </c>
      <c r="F20" s="11">
        <f>+F21+F22+F23</f>
        <v>23348</v>
      </c>
      <c r="G20" s="11">
        <f t="shared" si="6"/>
        <v>26095</v>
      </c>
      <c r="H20" s="11">
        <f t="shared" si="6"/>
        <v>26117</v>
      </c>
      <c r="I20" s="11">
        <f t="shared" si="6"/>
        <v>33442</v>
      </c>
      <c r="J20" s="11">
        <f t="shared" si="6"/>
        <v>10130</v>
      </c>
      <c r="K20" s="11">
        <f t="shared" si="6"/>
        <v>13554</v>
      </c>
      <c r="L20" s="11">
        <f t="shared" si="6"/>
        <v>34184</v>
      </c>
      <c r="M20" s="11">
        <f t="shared" si="6"/>
        <v>46280</v>
      </c>
      <c r="N20" s="11">
        <f t="shared" si="6"/>
        <v>25885</v>
      </c>
      <c r="O20" s="11">
        <f t="shared" si="2"/>
        <v>386104</v>
      </c>
      <c r="P20"/>
      <c r="Q20"/>
      <c r="R20"/>
    </row>
    <row r="21" spans="1:18" s="60" customFormat="1" ht="17.25" customHeight="1">
      <c r="A21" s="54" t="s">
        <v>20</v>
      </c>
      <c r="B21" s="65">
        <v>18200</v>
      </c>
      <c r="C21" s="65">
        <v>25507</v>
      </c>
      <c r="D21" s="65">
        <v>29551</v>
      </c>
      <c r="E21" s="65">
        <v>3459</v>
      </c>
      <c r="F21" s="65">
        <v>12065</v>
      </c>
      <c r="G21" s="65">
        <v>13791</v>
      </c>
      <c r="H21" s="65">
        <v>12525</v>
      </c>
      <c r="I21" s="65">
        <v>16747</v>
      </c>
      <c r="J21" s="65">
        <v>4233</v>
      </c>
      <c r="K21" s="65">
        <v>6009</v>
      </c>
      <c r="L21" s="65">
        <v>14816</v>
      </c>
      <c r="M21" s="65">
        <v>19363</v>
      </c>
      <c r="N21" s="65">
        <v>12324</v>
      </c>
      <c r="O21" s="66">
        <f t="shared" si="2"/>
        <v>188590</v>
      </c>
      <c r="P21" s="67"/>
      <c r="Q21"/>
      <c r="R21"/>
    </row>
    <row r="22" spans="1:18" s="60" customFormat="1" ht="17.25" customHeight="1">
      <c r="A22" s="54" t="s">
        <v>21</v>
      </c>
      <c r="B22" s="65">
        <v>18815</v>
      </c>
      <c r="C22" s="65">
        <v>21367</v>
      </c>
      <c r="D22" s="65">
        <v>25076</v>
      </c>
      <c r="E22" s="65">
        <v>2388</v>
      </c>
      <c r="F22" s="65">
        <v>10921</v>
      </c>
      <c r="G22" s="65">
        <v>11862</v>
      </c>
      <c r="H22" s="65">
        <v>13173</v>
      </c>
      <c r="I22" s="65">
        <v>16243</v>
      </c>
      <c r="J22" s="65">
        <v>5782</v>
      </c>
      <c r="K22" s="65">
        <v>7350</v>
      </c>
      <c r="L22" s="65">
        <v>18873</v>
      </c>
      <c r="M22" s="65">
        <v>26283</v>
      </c>
      <c r="N22" s="65">
        <v>12962</v>
      </c>
      <c r="O22" s="66">
        <f t="shared" si="2"/>
        <v>191095</v>
      </c>
      <c r="P22" s="67"/>
      <c r="Q22"/>
      <c r="R22"/>
    </row>
    <row r="23" spans="1:18" ht="17.25" customHeight="1">
      <c r="A23" s="12" t="s">
        <v>22</v>
      </c>
      <c r="B23" s="13">
        <v>675</v>
      </c>
      <c r="C23" s="13">
        <v>977</v>
      </c>
      <c r="D23" s="13">
        <v>963</v>
      </c>
      <c r="E23" s="13">
        <v>91</v>
      </c>
      <c r="F23" s="13">
        <v>362</v>
      </c>
      <c r="G23" s="13">
        <v>442</v>
      </c>
      <c r="H23" s="13">
        <v>419</v>
      </c>
      <c r="I23" s="13">
        <v>452</v>
      </c>
      <c r="J23" s="13">
        <v>115</v>
      </c>
      <c r="K23" s="13">
        <v>195</v>
      </c>
      <c r="L23" s="13">
        <v>495</v>
      </c>
      <c r="M23" s="13">
        <v>634</v>
      </c>
      <c r="N23" s="13">
        <v>599</v>
      </c>
      <c r="O23" s="11">
        <f t="shared" si="2"/>
        <v>6419</v>
      </c>
      <c r="P23"/>
      <c r="Q23"/>
      <c r="R23"/>
    </row>
    <row r="24" spans="1:18" ht="17.25" customHeight="1">
      <c r="A24" s="16" t="s">
        <v>23</v>
      </c>
      <c r="B24" s="13">
        <f>+B25+B26</f>
        <v>29543</v>
      </c>
      <c r="C24" s="13">
        <f aca="true" t="shared" si="7" ref="C24:N24">+C25+C26</f>
        <v>43065</v>
      </c>
      <c r="D24" s="13">
        <f t="shared" si="7"/>
        <v>47752</v>
      </c>
      <c r="E24" s="13">
        <f>+E25+E26</f>
        <v>6315</v>
      </c>
      <c r="F24" s="13">
        <f>+F25+F26</f>
        <v>22923</v>
      </c>
      <c r="G24" s="13">
        <f t="shared" si="7"/>
        <v>24875</v>
      </c>
      <c r="H24" s="13">
        <f t="shared" si="7"/>
        <v>19470</v>
      </c>
      <c r="I24" s="13">
        <f t="shared" si="7"/>
        <v>14223</v>
      </c>
      <c r="J24" s="13">
        <f t="shared" si="7"/>
        <v>3113</v>
      </c>
      <c r="K24" s="13">
        <f t="shared" si="7"/>
        <v>5943</v>
      </c>
      <c r="L24" s="13">
        <f t="shared" si="7"/>
        <v>13253</v>
      </c>
      <c r="M24" s="13">
        <f t="shared" si="7"/>
        <v>19456</v>
      </c>
      <c r="N24" s="13">
        <f t="shared" si="7"/>
        <v>16853</v>
      </c>
      <c r="O24" s="11">
        <f t="shared" si="2"/>
        <v>266784</v>
      </c>
      <c r="P24" s="44"/>
      <c r="Q24"/>
      <c r="R24"/>
    </row>
    <row r="25" spans="1:18" ht="17.25" customHeight="1">
      <c r="A25" s="12" t="s">
        <v>36</v>
      </c>
      <c r="B25" s="13">
        <v>23628</v>
      </c>
      <c r="C25" s="13">
        <v>35133</v>
      </c>
      <c r="D25" s="13">
        <v>39369</v>
      </c>
      <c r="E25" s="13">
        <v>5505</v>
      </c>
      <c r="F25" s="13">
        <v>18138</v>
      </c>
      <c r="G25" s="13">
        <v>20930</v>
      </c>
      <c r="H25" s="13">
        <v>15951</v>
      </c>
      <c r="I25" s="13">
        <v>11472</v>
      </c>
      <c r="J25" s="13">
        <v>2665</v>
      </c>
      <c r="K25" s="13">
        <v>4944</v>
      </c>
      <c r="L25" s="13">
        <v>10408</v>
      </c>
      <c r="M25" s="13">
        <v>16291</v>
      </c>
      <c r="N25" s="13">
        <v>13905</v>
      </c>
      <c r="O25" s="11">
        <f t="shared" si="2"/>
        <v>218339</v>
      </c>
      <c r="P25" s="43"/>
      <c r="Q25"/>
      <c r="R25"/>
    </row>
    <row r="26" spans="1:18" ht="17.25" customHeight="1">
      <c r="A26" s="12" t="s">
        <v>37</v>
      </c>
      <c r="B26" s="13">
        <v>5915</v>
      </c>
      <c r="C26" s="13">
        <v>7932</v>
      </c>
      <c r="D26" s="13">
        <v>8383</v>
      </c>
      <c r="E26" s="13">
        <v>810</v>
      </c>
      <c r="F26" s="13">
        <v>4785</v>
      </c>
      <c r="G26" s="13">
        <v>3945</v>
      </c>
      <c r="H26" s="13">
        <v>3519</v>
      </c>
      <c r="I26" s="13">
        <v>2751</v>
      </c>
      <c r="J26" s="13">
        <v>448</v>
      </c>
      <c r="K26" s="13">
        <v>999</v>
      </c>
      <c r="L26" s="13">
        <v>2845</v>
      </c>
      <c r="M26" s="13">
        <v>3165</v>
      </c>
      <c r="N26" s="13">
        <v>2948</v>
      </c>
      <c r="O26" s="11">
        <f t="shared" si="2"/>
        <v>48445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525</v>
      </c>
      <c r="O27" s="11">
        <f t="shared" si="2"/>
        <v>525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9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32180.19</v>
      </c>
      <c r="O37" s="23">
        <f>SUM(B37:N37)</f>
        <v>32180.19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436077.57999999996</v>
      </c>
      <c r="C49" s="22">
        <f aca="true" t="shared" si="11" ref="C49:N49">+C50+C62</f>
        <v>692699.25</v>
      </c>
      <c r="D49" s="22">
        <f t="shared" si="11"/>
        <v>766115.84</v>
      </c>
      <c r="E49" s="22">
        <f t="shared" si="11"/>
        <v>114875.07</v>
      </c>
      <c r="F49" s="22">
        <f t="shared" si="11"/>
        <v>311014.41</v>
      </c>
      <c r="G49" s="22">
        <f t="shared" si="11"/>
        <v>378194.59</v>
      </c>
      <c r="H49" s="22">
        <f t="shared" si="11"/>
        <v>351390.02999999997</v>
      </c>
      <c r="I49" s="22">
        <f>+I50+I62</f>
        <v>304727.61999999994</v>
      </c>
      <c r="J49" s="22">
        <f t="shared" si="11"/>
        <v>83253.65</v>
      </c>
      <c r="K49" s="22">
        <f>+K50+K62</f>
        <v>119843.62000000001</v>
      </c>
      <c r="L49" s="22">
        <f>+L50+L62</f>
        <v>264877.99</v>
      </c>
      <c r="M49" s="22">
        <f>+M50+M62</f>
        <v>391800.23000000004</v>
      </c>
      <c r="N49" s="22">
        <f t="shared" si="11"/>
        <v>363927.37</v>
      </c>
      <c r="O49" s="22">
        <f>SUM(B49:N49)</f>
        <v>4578797.25</v>
      </c>
      <c r="P49"/>
      <c r="Q49"/>
      <c r="R49"/>
    </row>
    <row r="50" spans="1:18" ht="17.25" customHeight="1">
      <c r="A50" s="16" t="s">
        <v>55</v>
      </c>
      <c r="B50" s="23">
        <f>SUM(B51:B61)</f>
        <v>419413.47</v>
      </c>
      <c r="C50" s="23">
        <f aca="true" t="shared" si="12" ref="C50:N50">SUM(C51:C61)</f>
        <v>669548.09</v>
      </c>
      <c r="D50" s="23">
        <f t="shared" si="12"/>
        <v>758005.64</v>
      </c>
      <c r="E50" s="23">
        <f t="shared" si="12"/>
        <v>114875.07</v>
      </c>
      <c r="F50" s="23">
        <f t="shared" si="12"/>
        <v>302809.56</v>
      </c>
      <c r="G50" s="23">
        <f t="shared" si="12"/>
        <v>355141.89</v>
      </c>
      <c r="H50" s="23">
        <f t="shared" si="12"/>
        <v>351390.02999999997</v>
      </c>
      <c r="I50" s="23">
        <f>SUM(I51:I61)</f>
        <v>295989.88999999996</v>
      </c>
      <c r="J50" s="23">
        <f t="shared" si="12"/>
        <v>81754.79</v>
      </c>
      <c r="K50" s="23">
        <f>SUM(K51:K61)</f>
        <v>112003.41</v>
      </c>
      <c r="L50" s="23">
        <f>SUM(L51:L61)</f>
        <v>263413.32</v>
      </c>
      <c r="M50" s="23">
        <f>SUM(M51:M61)</f>
        <v>383279.14</v>
      </c>
      <c r="N50" s="23">
        <f t="shared" si="12"/>
        <v>356572.91</v>
      </c>
      <c r="O50" s="23">
        <f>SUM(B50:N50)</f>
        <v>4464197.21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415321.79</v>
      </c>
      <c r="C51" s="23">
        <f t="shared" si="13"/>
        <v>663774.37</v>
      </c>
      <c r="D51" s="23">
        <f t="shared" si="13"/>
        <v>751619.88</v>
      </c>
      <c r="E51" s="23">
        <f t="shared" si="13"/>
        <v>114875.07</v>
      </c>
      <c r="F51" s="23">
        <f t="shared" si="13"/>
        <v>300592.52</v>
      </c>
      <c r="G51" s="23">
        <f t="shared" si="13"/>
        <v>351696.49</v>
      </c>
      <c r="H51" s="23">
        <f t="shared" si="13"/>
        <v>342846.62</v>
      </c>
      <c r="I51" s="23">
        <f t="shared" si="13"/>
        <v>292612.97</v>
      </c>
      <c r="J51" s="23">
        <f t="shared" si="13"/>
        <v>80410.87</v>
      </c>
      <c r="K51" s="23">
        <f t="shared" si="13"/>
        <v>110779.33</v>
      </c>
      <c r="L51" s="23">
        <f t="shared" si="13"/>
        <v>261157.76</v>
      </c>
      <c r="M51" s="23">
        <f t="shared" si="13"/>
        <v>380672.62</v>
      </c>
      <c r="N51" s="23">
        <f t="shared" si="13"/>
        <v>320677.68</v>
      </c>
      <c r="O51" s="23">
        <f>SUM(B51:N51)</f>
        <v>4387037.97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32180.19</v>
      </c>
      <c r="O55" s="23">
        <f>SUM(B55:N55)</f>
        <v>32180.19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-49278</v>
      </c>
      <c r="C66" s="35">
        <f t="shared" si="14"/>
        <v>-77862.93</v>
      </c>
      <c r="D66" s="35">
        <f t="shared" si="14"/>
        <v>-71996.25</v>
      </c>
      <c r="E66" s="35">
        <f t="shared" si="14"/>
        <v>-58880.44</v>
      </c>
      <c r="F66" s="35">
        <f t="shared" si="14"/>
        <v>-34021.6</v>
      </c>
      <c r="G66" s="35">
        <f t="shared" si="14"/>
        <v>-39512.7</v>
      </c>
      <c r="H66" s="35">
        <f t="shared" si="14"/>
        <v>-32015.75</v>
      </c>
      <c r="I66" s="35">
        <f t="shared" si="14"/>
        <v>-20068.1</v>
      </c>
      <c r="J66" s="35">
        <f t="shared" si="14"/>
        <v>-4364.5</v>
      </c>
      <c r="K66" s="35">
        <f t="shared" si="14"/>
        <v>-11717.5</v>
      </c>
      <c r="L66" s="35">
        <f t="shared" si="14"/>
        <v>-18206.2</v>
      </c>
      <c r="M66" s="35">
        <f t="shared" si="14"/>
        <v>-28556.3</v>
      </c>
      <c r="N66" s="35">
        <f t="shared" si="14"/>
        <v>-44264.2</v>
      </c>
      <c r="O66" s="35">
        <f aca="true" t="shared" si="15" ref="O66:O74">SUM(B66:N66)</f>
        <v>-490744.47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-49278</v>
      </c>
      <c r="C67" s="35">
        <f t="shared" si="16"/>
        <v>-77842.9</v>
      </c>
      <c r="D67" s="35">
        <f t="shared" si="16"/>
        <v>-70928.5</v>
      </c>
      <c r="E67" s="35">
        <f t="shared" si="16"/>
        <v>-8892.4</v>
      </c>
      <c r="F67" s="35">
        <f t="shared" si="16"/>
        <v>-34021.6</v>
      </c>
      <c r="G67" s="35">
        <f t="shared" si="16"/>
        <v>-39512.7</v>
      </c>
      <c r="H67" s="35">
        <f t="shared" si="16"/>
        <v>-31635.1</v>
      </c>
      <c r="I67" s="35">
        <f t="shared" si="16"/>
        <v>-20068.1</v>
      </c>
      <c r="J67" s="35">
        <f t="shared" si="16"/>
        <v>-4364.5</v>
      </c>
      <c r="K67" s="35">
        <f t="shared" si="16"/>
        <v>-11717.5</v>
      </c>
      <c r="L67" s="35">
        <f t="shared" si="16"/>
        <v>-18206.2</v>
      </c>
      <c r="M67" s="35">
        <f t="shared" si="16"/>
        <v>-28556.3</v>
      </c>
      <c r="N67" s="35">
        <f t="shared" si="16"/>
        <v>-44264.2</v>
      </c>
      <c r="O67" s="35">
        <f t="shared" si="15"/>
        <v>-439287.99999999994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-49278</v>
      </c>
      <c r="C68" s="57">
        <f aca="true" t="shared" si="17" ref="C68:N68">-ROUND(C9*$D$3,2)</f>
        <v>-77842.9</v>
      </c>
      <c r="D68" s="57">
        <f t="shared" si="17"/>
        <v>-70928.5</v>
      </c>
      <c r="E68" s="57">
        <f t="shared" si="17"/>
        <v>-8892.4</v>
      </c>
      <c r="F68" s="57">
        <f t="shared" si="17"/>
        <v>-34021.6</v>
      </c>
      <c r="G68" s="57">
        <f t="shared" si="17"/>
        <v>-39512.7</v>
      </c>
      <c r="H68" s="57">
        <f>-ROUND((H9+H29)*$D$3,2)</f>
        <v>-31635.1</v>
      </c>
      <c r="I68" s="57">
        <f t="shared" si="17"/>
        <v>-20068.1</v>
      </c>
      <c r="J68" s="57">
        <f t="shared" si="17"/>
        <v>-4364.5</v>
      </c>
      <c r="K68" s="57">
        <f t="shared" si="17"/>
        <v>-11717.5</v>
      </c>
      <c r="L68" s="57">
        <f t="shared" si="17"/>
        <v>-18206.2</v>
      </c>
      <c r="M68" s="57">
        <f t="shared" si="17"/>
        <v>-28556.3</v>
      </c>
      <c r="N68" s="57">
        <f t="shared" si="17"/>
        <v>-44264.2</v>
      </c>
      <c r="O68" s="57">
        <f t="shared" si="15"/>
        <v>-439287.99999999994</v>
      </c>
      <c r="P68" s="69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-1067.75</v>
      </c>
      <c r="E74" s="35">
        <f t="shared" si="18"/>
        <v>-49988.04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-51456.47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386799.57999999996</v>
      </c>
      <c r="C114" s="24">
        <f t="shared" si="20"/>
        <v>614836.32</v>
      </c>
      <c r="D114" s="24">
        <f t="shared" si="20"/>
        <v>694119.59</v>
      </c>
      <c r="E114" s="24">
        <f t="shared" si="20"/>
        <v>55994.63000000001</v>
      </c>
      <c r="F114" s="24">
        <f t="shared" si="20"/>
        <v>276992.81</v>
      </c>
      <c r="G114" s="24">
        <f t="shared" si="20"/>
        <v>338681.89</v>
      </c>
      <c r="H114" s="24">
        <f aca="true" t="shared" si="21" ref="H114:M114">+H115+H116</f>
        <v>319374.27999999997</v>
      </c>
      <c r="I114" s="24">
        <f t="shared" si="21"/>
        <v>284659.51999999996</v>
      </c>
      <c r="J114" s="24">
        <f t="shared" si="21"/>
        <v>77390.29</v>
      </c>
      <c r="K114" s="24">
        <f t="shared" si="21"/>
        <v>7840.21</v>
      </c>
      <c r="L114" s="24">
        <f t="shared" si="21"/>
        <v>246671.79</v>
      </c>
      <c r="M114" s="24">
        <f t="shared" si="21"/>
        <v>363243.93000000005</v>
      </c>
      <c r="N114" s="24">
        <f>+N115+N116</f>
        <v>319663.17</v>
      </c>
      <c r="O114" s="41">
        <f t="shared" si="19"/>
        <v>3986268.01</v>
      </c>
      <c r="P114" s="77"/>
    </row>
    <row r="115" spans="1:16" ht="18" customHeight="1">
      <c r="A115" s="16" t="s">
        <v>113</v>
      </c>
      <c r="B115" s="24">
        <f aca="true" t="shared" si="22" ref="B115:G115">+B50+B67+B74+B111</f>
        <v>370135.47</v>
      </c>
      <c r="C115" s="24">
        <f t="shared" si="22"/>
        <v>591685.1599999999</v>
      </c>
      <c r="D115" s="24">
        <f t="shared" si="22"/>
        <v>686009.39</v>
      </c>
      <c r="E115" s="24">
        <f t="shared" si="22"/>
        <v>55994.63000000001</v>
      </c>
      <c r="F115" s="24">
        <f t="shared" si="22"/>
        <v>268787.96</v>
      </c>
      <c r="G115" s="24">
        <f t="shared" si="22"/>
        <v>315629.19</v>
      </c>
      <c r="H115" s="24">
        <f aca="true" t="shared" si="23" ref="H115:M115">+H50+H67+H74+H111</f>
        <v>319374.27999999997</v>
      </c>
      <c r="I115" s="24">
        <f t="shared" si="23"/>
        <v>275921.79</v>
      </c>
      <c r="J115" s="24">
        <f t="shared" si="23"/>
        <v>77390.29</v>
      </c>
      <c r="K115" s="24">
        <f>IF(+K50+K67+K74+K111+K117&lt;0,0,K50+K67+K74+K111+K117)</f>
        <v>0</v>
      </c>
      <c r="L115" s="24">
        <f t="shared" si="23"/>
        <v>245207.12</v>
      </c>
      <c r="M115" s="24">
        <f t="shared" si="23"/>
        <v>354722.84</v>
      </c>
      <c r="N115" s="24">
        <f>+N50+N67+N74+N111</f>
        <v>312308.70999999996</v>
      </c>
      <c r="O115" s="41">
        <f t="shared" si="19"/>
        <v>3873166.83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0</v>
      </c>
      <c r="K116" s="24">
        <f>IF(+K62+K112&lt;0,0,(K62+K112))</f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113101.18000000001</v>
      </c>
      <c r="P116" s="63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7">
        <v>-2132.080000000001</v>
      </c>
      <c r="K117" s="57">
        <v>-134010.99</v>
      </c>
      <c r="L117" s="57"/>
      <c r="M117" s="57"/>
      <c r="N117" s="19">
        <v>0</v>
      </c>
      <c r="O117" s="41">
        <f t="shared" si="19"/>
        <v>-136143.06999999998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-633.2200000000009</v>
      </c>
      <c r="K118" s="57">
        <f>IF(K49+K66+K117&lt;0,K49+K66-K62+K117,0)</f>
        <v>-33725.07999999999</v>
      </c>
      <c r="L118" s="19">
        <v>0</v>
      </c>
      <c r="M118" s="19">
        <v>0</v>
      </c>
      <c r="N118" s="19">
        <v>0</v>
      </c>
      <c r="O118" s="41">
        <f t="shared" si="19"/>
        <v>-34358.29999999999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3986268.01</v>
      </c>
      <c r="P122" s="45"/>
    </row>
    <row r="123" spans="1:15" ht="18.75" customHeight="1">
      <c r="A123" s="26" t="s">
        <v>118</v>
      </c>
      <c r="B123" s="27">
        <v>45693.02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45693.02</v>
      </c>
    </row>
    <row r="124" spans="1:15" ht="18.75" customHeight="1">
      <c r="A124" s="26" t="s">
        <v>119</v>
      </c>
      <c r="B124" s="27">
        <v>341106.56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341106.56</v>
      </c>
    </row>
    <row r="125" spans="1:15" ht="18.75" customHeight="1">
      <c r="A125" s="26" t="s">
        <v>120</v>
      </c>
      <c r="B125" s="38">
        <v>0</v>
      </c>
      <c r="C125" s="27">
        <v>614836.32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614836.32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111383.9</v>
      </c>
      <c r="O139" s="39">
        <f t="shared" si="26"/>
        <v>111383.9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208279.27</v>
      </c>
      <c r="O140" s="39">
        <f t="shared" si="26"/>
        <v>208279.27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55994.63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55994.63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276992.81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276992.81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319374.28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319374.28</v>
      </c>
      <c r="P143" s="70"/>
      <c r="Q143" s="70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77390.29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77390.29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7840.21</v>
      </c>
      <c r="L147" s="38">
        <v>0</v>
      </c>
      <c r="M147" s="38">
        <v>0</v>
      </c>
      <c r="N147" s="38">
        <v>0</v>
      </c>
      <c r="O147" s="39">
        <f t="shared" si="27"/>
        <v>7840.21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338681.89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338681.89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284659.52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284659.52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246671.79</v>
      </c>
      <c r="M152" s="38">
        <v>0</v>
      </c>
      <c r="N152" s="38">
        <v>0</v>
      </c>
      <c r="O152" s="39">
        <f t="shared" si="27"/>
        <v>246671.79</v>
      </c>
    </row>
    <row r="153" spans="1:15" ht="18" customHeight="1">
      <c r="A153" s="26" t="s">
        <v>157</v>
      </c>
      <c r="B153" s="38">
        <v>0</v>
      </c>
      <c r="C153" s="38">
        <v>0</v>
      </c>
      <c r="D153" s="72">
        <v>694119.59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694119.59</v>
      </c>
    </row>
    <row r="154" spans="1:15" ht="18" customHeight="1">
      <c r="A154" s="76" t="s">
        <v>159</v>
      </c>
      <c r="B154" s="74">
        <v>0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5">
        <v>363243.93</v>
      </c>
      <c r="N154" s="74">
        <v>0</v>
      </c>
      <c r="O154" s="73">
        <f t="shared" si="27"/>
        <v>363243.93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2019-07-15T14:49:27Z</dcterms:modified>
  <cp:category/>
  <cp:version/>
  <cp:contentType/>
  <cp:contentStatus/>
</cp:coreProperties>
</file>