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<sst xmlns="http://schemas.openxmlformats.org/spreadsheetml/2006/main" count="100" uniqueCount="98">
  <si>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</si>
  <si>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</si>
  <si>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</si>
  <si>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</si>
  <si>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</si>
  <si>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</si>
  <si>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</si>
  <si>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</si>
  <si>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</si>
  <si>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</si>
  <si>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</si>
  <si>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</si>
  <si>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</si>
  <si>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</si>
  <si>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</si>
  <si>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</si>
  <si>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</si>
  <si>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</si>
  <si>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</si>
  <si>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</si>
  <si>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</si>
  <si>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</si>
  <si>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</si>
  <si>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</si>
  <si>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</si>
  <si>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</si>
  <si>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</si>
  <si>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</si>
  <si>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</si>
  <si>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</si>
  <si>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</si>
  <si>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</si>
  <si>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</si>
  <si>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</si>
  <si>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</si>
  <si>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</si>
  <si>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</si>
  <si>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</si>
  <si>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</si>
  <si>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</si>
  <si>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</si>
  <si>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</si>
  <si>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</si>
  <si>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</si>
  <si>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</si>
  <si>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</si>
  <si>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</si>
  <si>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</si>
  <si>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</si>
  <si>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</si>
  <si>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</si>
  <si>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</si>
  <si>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</si>
  <si>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</si>
  <si>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</si>
  <si>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</si>
  <si>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</si>
  <si>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</si>
  <si>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</si>
  <si>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</si>
  <si>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</si>
  <si>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</si>
  <si>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</si>
  <si>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</si>
  <si>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</si>
  <si>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</si>
  <si>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</si>
  <si>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</si>
  <si>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</si>
  <si>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</si>
  <si>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</si>
  <si>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</si>
  <si>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</si>
  <si>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</si>
  <si>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</si>
  <si>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</si>
  <si>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</si>
  <si>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</si>
  <si>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</si>
  <si>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</si>
  <si>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</si>
  <si>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</si>
  <si>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</si>
  <si>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</si>
  <si>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</si>
  <si>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</si>
  <si>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</si>
  <si>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</si>
  <si>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</si>
  <si>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</si>
  <si>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OPERAÇÃO 23/01/19 - VENCIMENTO 31/01/19</t>
  </si>
  <si>
    <t>(2) Tarifa de remuneração de cada empresa considerando o  reequilibrio interno estabelecido e informado pelo consórcio. Não consideram os acertos financeiros previstos no item 7.</t>
  </si>
  <si>
    <t>9. Tarifa de Remuneração por Passageiro(2)</t>
  </si>
  <si>
    <t>4.3. Revisão de Remuneração pelo Transporte Coletivo (1)</t>
  </si>
  <si>
    <t>(1) Revisão de remuneração linhas noturnas, mês de dezembro/18.</t>
  </si>
  <si>
    <t>Área 4.0</t>
  </si>
  <si>
    <t>Área 4.1</t>
  </si>
  <si>
    <t>Área 5.1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</si>
</sst>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95</v>
      </c>
      <c r="G6" s="3" t="s">
        <v>96</v>
      </c>
      <c r="H6" s="59" t="s">
        <v>26</v>
      </c>
      <c r="I6" s="59" t="s">
        <v>97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443696</v>
      </c>
      <c r="C7" s="10">
        <f t="shared" si="0"/>
        <v>321431</v>
      </c>
      <c r="D7" s="10">
        <f t="shared" si="0"/>
        <v>343527</v>
      </c>
      <c r="E7" s="10">
        <f t="shared" si="0"/>
        <v>62433</v>
      </c>
      <c r="F7" s="10">
        <f t="shared" si="0"/>
        <v>298711</v>
      </c>
      <c r="G7" s="10">
        <f t="shared" si="0"/>
        <v>471763</v>
      </c>
      <c r="H7" s="10">
        <f t="shared" si="0"/>
        <v>326314</v>
      </c>
      <c r="I7" s="10">
        <f t="shared" si="0"/>
        <v>63598</v>
      </c>
      <c r="J7" s="10">
        <f t="shared" si="0"/>
        <v>407138</v>
      </c>
      <c r="K7" s="10">
        <f t="shared" si="0"/>
        <v>277283</v>
      </c>
      <c r="L7" s="10">
        <f t="shared" si="0"/>
        <v>334541</v>
      </c>
      <c r="M7" s="10">
        <f t="shared" si="0"/>
        <v>127620</v>
      </c>
      <c r="N7" s="10">
        <f t="shared" si="0"/>
        <v>88865</v>
      </c>
      <c r="O7" s="10">
        <f>+O8+O18+O22</f>
        <v>3566920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224681</v>
      </c>
      <c r="C8" s="12">
        <f t="shared" si="1"/>
        <v>171791</v>
      </c>
      <c r="D8" s="12">
        <f t="shared" si="1"/>
        <v>199238</v>
      </c>
      <c r="E8" s="12">
        <f t="shared" si="1"/>
        <v>32710</v>
      </c>
      <c r="F8" s="12">
        <f t="shared" si="1"/>
        <v>161498</v>
      </c>
      <c r="G8" s="12">
        <f t="shared" si="1"/>
        <v>257289</v>
      </c>
      <c r="H8" s="12">
        <f t="shared" si="1"/>
        <v>168541</v>
      </c>
      <c r="I8" s="12">
        <f t="shared" si="1"/>
        <v>33683</v>
      </c>
      <c r="J8" s="12">
        <f t="shared" si="1"/>
        <v>223772</v>
      </c>
      <c r="K8" s="12">
        <f t="shared" si="1"/>
        <v>148491</v>
      </c>
      <c r="L8" s="12">
        <f t="shared" si="1"/>
        <v>170767</v>
      </c>
      <c r="M8" s="12">
        <f t="shared" si="1"/>
        <v>72368</v>
      </c>
      <c r="N8" s="12">
        <f t="shared" si="1"/>
        <v>53738</v>
      </c>
      <c r="O8" s="12">
        <f>SUM(B8:N8)</f>
        <v>1918567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20685</v>
      </c>
      <c r="C9" s="14">
        <v>19377</v>
      </c>
      <c r="D9" s="14">
        <v>14448</v>
      </c>
      <c r="E9" s="14">
        <v>2763</v>
      </c>
      <c r="F9" s="14">
        <v>12477</v>
      </c>
      <c r="G9" s="14">
        <v>21865</v>
      </c>
      <c r="H9" s="14">
        <v>19530</v>
      </c>
      <c r="I9" s="14">
        <v>3718</v>
      </c>
      <c r="J9" s="14">
        <v>13132</v>
      </c>
      <c r="K9" s="14">
        <v>15637</v>
      </c>
      <c r="L9" s="14">
        <v>11932</v>
      </c>
      <c r="M9" s="14">
        <v>7330</v>
      </c>
      <c r="N9" s="14">
        <v>6118</v>
      </c>
      <c r="O9" s="12">
        <f aca="true" t="shared" si="2" ref="O9:O17">SUM(B9:N9)</f>
        <v>169012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195438</v>
      </c>
      <c r="C10" s="14">
        <f>C11+C12+C13</f>
        <v>145988</v>
      </c>
      <c r="D10" s="14">
        <f>D11+D12+D13</f>
        <v>177778</v>
      </c>
      <c r="E10" s="14">
        <f>E11+E12+E13</f>
        <v>28815</v>
      </c>
      <c r="F10" s="14">
        <f aca="true" t="shared" si="3" ref="F10:N10">F11+F12+F13</f>
        <v>142503</v>
      </c>
      <c r="G10" s="14">
        <f t="shared" si="3"/>
        <v>224845</v>
      </c>
      <c r="H10" s="14">
        <f>H11+H12+H13</f>
        <v>142958</v>
      </c>
      <c r="I10" s="14">
        <f>I11+I12+I13</f>
        <v>28699</v>
      </c>
      <c r="J10" s="14">
        <f>J11+J12+J13</f>
        <v>201864</v>
      </c>
      <c r="K10" s="14">
        <f>K11+K12+K13</f>
        <v>127014</v>
      </c>
      <c r="L10" s="14">
        <f>L11+L12+L13</f>
        <v>151463</v>
      </c>
      <c r="M10" s="14">
        <f t="shared" si="3"/>
        <v>62546</v>
      </c>
      <c r="N10" s="14">
        <f t="shared" si="3"/>
        <v>46092</v>
      </c>
      <c r="O10" s="12">
        <f t="shared" si="2"/>
        <v>1676003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103618</v>
      </c>
      <c r="C11" s="14">
        <v>78964</v>
      </c>
      <c r="D11" s="14">
        <v>91047</v>
      </c>
      <c r="E11" s="14">
        <v>15382</v>
      </c>
      <c r="F11" s="14">
        <v>74264</v>
      </c>
      <c r="G11" s="14">
        <v>118314</v>
      </c>
      <c r="H11" s="14">
        <v>78027</v>
      </c>
      <c r="I11" s="14">
        <v>15713</v>
      </c>
      <c r="J11" s="14">
        <v>107846</v>
      </c>
      <c r="K11" s="14">
        <v>67154</v>
      </c>
      <c r="L11" s="14">
        <v>79516</v>
      </c>
      <c r="M11" s="14">
        <v>32046</v>
      </c>
      <c r="N11" s="14">
        <v>22710</v>
      </c>
      <c r="O11" s="12">
        <f t="shared" si="2"/>
        <v>884601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90454</v>
      </c>
      <c r="C12" s="14">
        <v>65616</v>
      </c>
      <c r="D12" s="14">
        <v>85913</v>
      </c>
      <c r="E12" s="14">
        <v>13209</v>
      </c>
      <c r="F12" s="14">
        <v>67187</v>
      </c>
      <c r="G12" s="14">
        <v>104261</v>
      </c>
      <c r="H12" s="14">
        <v>63834</v>
      </c>
      <c r="I12" s="14">
        <v>12734</v>
      </c>
      <c r="J12" s="14">
        <v>92929</v>
      </c>
      <c r="K12" s="14">
        <v>58946</v>
      </c>
      <c r="L12" s="14">
        <v>70959</v>
      </c>
      <c r="M12" s="14">
        <v>30063</v>
      </c>
      <c r="N12" s="14">
        <v>23070</v>
      </c>
      <c r="O12" s="12">
        <f t="shared" si="2"/>
        <v>779175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1366</v>
      </c>
      <c r="C13" s="14">
        <v>1408</v>
      </c>
      <c r="D13" s="14">
        <v>818</v>
      </c>
      <c r="E13" s="14">
        <v>224</v>
      </c>
      <c r="F13" s="14">
        <v>1052</v>
      </c>
      <c r="G13" s="14">
        <v>2270</v>
      </c>
      <c r="H13" s="14">
        <v>1097</v>
      </c>
      <c r="I13" s="14">
        <v>252</v>
      </c>
      <c r="J13" s="14">
        <v>1089</v>
      </c>
      <c r="K13" s="14">
        <v>914</v>
      </c>
      <c r="L13" s="14">
        <v>988</v>
      </c>
      <c r="M13" s="14">
        <v>437</v>
      </c>
      <c r="N13" s="14">
        <v>312</v>
      </c>
      <c r="O13" s="12">
        <f t="shared" si="2"/>
        <v>12227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8558</v>
      </c>
      <c r="C14" s="14">
        <f>C15+C16+C17</f>
        <v>6426</v>
      </c>
      <c r="D14" s="14">
        <f>D15+D16+D17</f>
        <v>7012</v>
      </c>
      <c r="E14" s="14">
        <f>E15+E16+E17</f>
        <v>1132</v>
      </c>
      <c r="F14" s="14">
        <f aca="true" t="shared" si="4" ref="F14:N14">F15+F16+F17</f>
        <v>6518</v>
      </c>
      <c r="G14" s="14">
        <f t="shared" si="4"/>
        <v>10579</v>
      </c>
      <c r="H14" s="14">
        <f>H15+H16+H17</f>
        <v>6053</v>
      </c>
      <c r="I14" s="14">
        <f>I15+I16+I17</f>
        <v>1266</v>
      </c>
      <c r="J14" s="14">
        <f>J15+J16+J17</f>
        <v>8776</v>
      </c>
      <c r="K14" s="14">
        <f>K15+K16+K17</f>
        <v>5840</v>
      </c>
      <c r="L14" s="14">
        <f>L15+L16+L17</f>
        <v>7372</v>
      </c>
      <c r="M14" s="14">
        <f t="shared" si="4"/>
        <v>2492</v>
      </c>
      <c r="N14" s="14">
        <f t="shared" si="4"/>
        <v>1528</v>
      </c>
      <c r="O14" s="12">
        <f t="shared" si="2"/>
        <v>73552</v>
      </c>
    </row>
    <row r="15" spans="1:26" ht="18.75" customHeight="1">
      <c r="A15" s="15" t="s">
        <v>13</v>
      </c>
      <c r="B15" s="14">
        <v>8535</v>
      </c>
      <c r="C15" s="14">
        <v>6413</v>
      </c>
      <c r="D15" s="14">
        <v>7008</v>
      </c>
      <c r="E15" s="14">
        <v>1132</v>
      </c>
      <c r="F15" s="14">
        <v>6506</v>
      </c>
      <c r="G15" s="14">
        <v>10566</v>
      </c>
      <c r="H15" s="14">
        <v>6038</v>
      </c>
      <c r="I15" s="14">
        <v>1266</v>
      </c>
      <c r="J15" s="14">
        <v>8767</v>
      </c>
      <c r="K15" s="14">
        <v>5829</v>
      </c>
      <c r="L15" s="14">
        <v>7359</v>
      </c>
      <c r="M15" s="14">
        <v>2485</v>
      </c>
      <c r="N15" s="14">
        <v>1526</v>
      </c>
      <c r="O15" s="12">
        <f t="shared" si="2"/>
        <v>73430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12</v>
      </c>
      <c r="C16" s="14">
        <v>7</v>
      </c>
      <c r="D16" s="14">
        <v>2</v>
      </c>
      <c r="E16" s="14">
        <v>0</v>
      </c>
      <c r="F16" s="14">
        <v>4</v>
      </c>
      <c r="G16" s="14">
        <v>6</v>
      </c>
      <c r="H16" s="14">
        <v>10</v>
      </c>
      <c r="I16" s="14">
        <v>0</v>
      </c>
      <c r="J16" s="14">
        <v>5</v>
      </c>
      <c r="K16" s="14">
        <v>7</v>
      </c>
      <c r="L16" s="14">
        <v>9</v>
      </c>
      <c r="M16" s="14">
        <v>4</v>
      </c>
      <c r="N16" s="14">
        <v>2</v>
      </c>
      <c r="O16" s="12">
        <f t="shared" si="2"/>
        <v>68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11</v>
      </c>
      <c r="C17" s="14">
        <v>6</v>
      </c>
      <c r="D17" s="14">
        <v>2</v>
      </c>
      <c r="E17" s="14">
        <v>0</v>
      </c>
      <c r="F17" s="14">
        <v>8</v>
      </c>
      <c r="G17" s="14">
        <v>7</v>
      </c>
      <c r="H17" s="14">
        <v>5</v>
      </c>
      <c r="I17" s="14">
        <v>0</v>
      </c>
      <c r="J17" s="14">
        <v>4</v>
      </c>
      <c r="K17" s="14">
        <v>4</v>
      </c>
      <c r="L17" s="14">
        <v>4</v>
      </c>
      <c r="M17" s="14">
        <v>3</v>
      </c>
      <c r="N17" s="14">
        <v>0</v>
      </c>
      <c r="O17" s="12">
        <f t="shared" si="2"/>
        <v>54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144842</v>
      </c>
      <c r="C18" s="18">
        <f>C19+C20+C21</f>
        <v>87069</v>
      </c>
      <c r="D18" s="18">
        <f>D19+D20+D21</f>
        <v>82706</v>
      </c>
      <c r="E18" s="18">
        <f>E19+E20+E21</f>
        <v>15491</v>
      </c>
      <c r="F18" s="18">
        <f aca="true" t="shared" si="5" ref="F18:N18">F19+F20+F21</f>
        <v>78151</v>
      </c>
      <c r="G18" s="18">
        <f t="shared" si="5"/>
        <v>119587</v>
      </c>
      <c r="H18" s="18">
        <f>H19+H20+H21</f>
        <v>94682</v>
      </c>
      <c r="I18" s="18">
        <f>I19+I20+I21</f>
        <v>17609</v>
      </c>
      <c r="J18" s="18">
        <f>J19+J20+J21</f>
        <v>120967</v>
      </c>
      <c r="K18" s="18">
        <f>K19+K20+K21</f>
        <v>78426</v>
      </c>
      <c r="L18" s="18">
        <f>L19+L20+L21</f>
        <v>114885</v>
      </c>
      <c r="M18" s="18">
        <f t="shared" si="5"/>
        <v>40151</v>
      </c>
      <c r="N18" s="18">
        <f t="shared" si="5"/>
        <v>26032</v>
      </c>
      <c r="O18" s="12">
        <f aca="true" t="shared" si="6" ref="O18:O24">SUM(B18:N18)</f>
        <v>1020598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84199</v>
      </c>
      <c r="C19" s="14">
        <v>54452</v>
      </c>
      <c r="D19" s="14">
        <v>49723</v>
      </c>
      <c r="E19" s="14">
        <v>9580</v>
      </c>
      <c r="F19" s="14">
        <v>47353</v>
      </c>
      <c r="G19" s="14">
        <v>73486</v>
      </c>
      <c r="H19" s="14">
        <v>57886</v>
      </c>
      <c r="I19" s="14">
        <v>11059</v>
      </c>
      <c r="J19" s="14">
        <v>72908</v>
      </c>
      <c r="K19" s="14">
        <v>46768</v>
      </c>
      <c r="L19" s="14">
        <v>65572</v>
      </c>
      <c r="M19" s="14">
        <v>23099</v>
      </c>
      <c r="N19" s="14">
        <v>14595</v>
      </c>
      <c r="O19" s="12">
        <f t="shared" si="6"/>
        <v>610680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59898</v>
      </c>
      <c r="C20" s="14">
        <v>32004</v>
      </c>
      <c r="D20" s="14">
        <v>32668</v>
      </c>
      <c r="E20" s="14">
        <v>5826</v>
      </c>
      <c r="F20" s="14">
        <v>30388</v>
      </c>
      <c r="G20" s="14">
        <v>45295</v>
      </c>
      <c r="H20" s="14">
        <v>36346</v>
      </c>
      <c r="I20" s="14">
        <v>6449</v>
      </c>
      <c r="J20" s="14">
        <v>47488</v>
      </c>
      <c r="K20" s="14">
        <v>31232</v>
      </c>
      <c r="L20" s="14">
        <v>48742</v>
      </c>
      <c r="M20" s="14">
        <v>16847</v>
      </c>
      <c r="N20" s="14">
        <v>11286</v>
      </c>
      <c r="O20" s="12">
        <f t="shared" si="6"/>
        <v>404469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745</v>
      </c>
      <c r="C21" s="14">
        <v>613</v>
      </c>
      <c r="D21" s="14">
        <v>315</v>
      </c>
      <c r="E21" s="14">
        <v>85</v>
      </c>
      <c r="F21" s="14">
        <v>410</v>
      </c>
      <c r="G21" s="14">
        <v>806</v>
      </c>
      <c r="H21" s="14">
        <v>450</v>
      </c>
      <c r="I21" s="14">
        <v>101</v>
      </c>
      <c r="J21" s="14">
        <v>571</v>
      </c>
      <c r="K21" s="14">
        <v>426</v>
      </c>
      <c r="L21" s="14">
        <v>571</v>
      </c>
      <c r="M21" s="14">
        <v>205</v>
      </c>
      <c r="N21" s="14">
        <v>151</v>
      </c>
      <c r="O21" s="12">
        <f t="shared" si="6"/>
        <v>5449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74173</v>
      </c>
      <c r="C22" s="14">
        <f>C23+C24</f>
        <v>62571</v>
      </c>
      <c r="D22" s="14">
        <f>D23+D24</f>
        <v>61583</v>
      </c>
      <c r="E22" s="14">
        <f>E23+E24</f>
        <v>14232</v>
      </c>
      <c r="F22" s="14">
        <f aca="true" t="shared" si="7" ref="F22:N22">F23+F24</f>
        <v>59062</v>
      </c>
      <c r="G22" s="14">
        <f t="shared" si="7"/>
        <v>94887</v>
      </c>
      <c r="H22" s="14">
        <f>H23+H24</f>
        <v>63091</v>
      </c>
      <c r="I22" s="14">
        <f>I23+I24</f>
        <v>12306</v>
      </c>
      <c r="J22" s="14">
        <f>J23+J24</f>
        <v>62399</v>
      </c>
      <c r="K22" s="14">
        <f>K23+K24</f>
        <v>50366</v>
      </c>
      <c r="L22" s="14">
        <f>L23+L24</f>
        <v>48889</v>
      </c>
      <c r="M22" s="14">
        <f t="shared" si="7"/>
        <v>15101</v>
      </c>
      <c r="N22" s="14">
        <f t="shared" si="7"/>
        <v>9095</v>
      </c>
      <c r="O22" s="12">
        <f t="shared" si="6"/>
        <v>627755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74171</v>
      </c>
      <c r="C23" s="14">
        <v>62570</v>
      </c>
      <c r="D23" s="14">
        <v>61583</v>
      </c>
      <c r="E23" s="14">
        <v>14232</v>
      </c>
      <c r="F23" s="14">
        <v>59062</v>
      </c>
      <c r="G23" s="14">
        <v>94885</v>
      </c>
      <c r="H23" s="14">
        <v>63086</v>
      </c>
      <c r="I23" s="14">
        <v>12305</v>
      </c>
      <c r="J23" s="14">
        <v>62399</v>
      </c>
      <c r="K23" s="14">
        <v>50364</v>
      </c>
      <c r="L23" s="14">
        <v>48886</v>
      </c>
      <c r="M23" s="14">
        <v>15101</v>
      </c>
      <c r="N23" s="14">
        <v>9095</v>
      </c>
      <c r="O23" s="12">
        <f t="shared" si="6"/>
        <v>627739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</v>
      </c>
      <c r="C24" s="14">
        <v>1</v>
      </c>
      <c r="D24" s="14">
        <v>0</v>
      </c>
      <c r="E24" s="14">
        <v>0</v>
      </c>
      <c r="F24" s="14">
        <v>0</v>
      </c>
      <c r="G24" s="14">
        <v>2</v>
      </c>
      <c r="H24" s="14">
        <v>5</v>
      </c>
      <c r="I24" s="14">
        <v>1</v>
      </c>
      <c r="J24" s="14">
        <v>0</v>
      </c>
      <c r="K24" s="14">
        <v>2</v>
      </c>
      <c r="L24" s="14">
        <v>3</v>
      </c>
      <c r="M24" s="14">
        <v>0</v>
      </c>
      <c r="N24" s="14">
        <v>0</v>
      </c>
      <c r="O24" s="12">
        <f t="shared" si="6"/>
        <v>16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974392.7776</v>
      </c>
      <c r="C28" s="56">
        <f aca="true" t="shared" si="8" ref="C28:N28">C29+C30</f>
        <v>746301.1610999999</v>
      </c>
      <c r="D28" s="56">
        <f t="shared" si="8"/>
        <v>685179.4089</v>
      </c>
      <c r="E28" s="56">
        <f t="shared" si="8"/>
        <v>184757.97689999998</v>
      </c>
      <c r="F28" s="56">
        <f t="shared" si="8"/>
        <v>682209.4665000001</v>
      </c>
      <c r="G28" s="56">
        <f t="shared" si="8"/>
        <v>880400.7569</v>
      </c>
      <c r="H28" s="56">
        <f t="shared" si="8"/>
        <v>710818.8964000001</v>
      </c>
      <c r="I28" s="56">
        <f t="shared" si="8"/>
        <v>151051.6098</v>
      </c>
      <c r="J28" s="56">
        <f t="shared" si="8"/>
        <v>897165.2892</v>
      </c>
      <c r="K28" s="56">
        <f t="shared" si="8"/>
        <v>704242.6118</v>
      </c>
      <c r="L28" s="56">
        <f t="shared" si="8"/>
        <v>826277.2374</v>
      </c>
      <c r="M28" s="56">
        <f t="shared" si="8"/>
        <v>396597.43</v>
      </c>
      <c r="N28" s="56">
        <f t="shared" si="8"/>
        <v>235362.67150000003</v>
      </c>
      <c r="O28" s="56">
        <f>SUM(B28:N28)</f>
        <v>8074757.294</v>
      </c>
      <c r="Q28" s="62"/>
    </row>
    <row r="29" spans="1:15" ht="18.75" customHeight="1">
      <c r="A29" s="54" t="s">
        <v>54</v>
      </c>
      <c r="B29" s="52">
        <f aca="true" t="shared" si="9" ref="B29:N29">B26*B7</f>
        <v>969741.9776</v>
      </c>
      <c r="C29" s="52">
        <f t="shared" si="9"/>
        <v>738680.5811</v>
      </c>
      <c r="D29" s="52">
        <f t="shared" si="9"/>
        <v>673553.3889</v>
      </c>
      <c r="E29" s="52">
        <f t="shared" si="9"/>
        <v>184757.97689999998</v>
      </c>
      <c r="F29" s="52">
        <f t="shared" si="9"/>
        <v>672547.8165000001</v>
      </c>
      <c r="G29" s="52">
        <f t="shared" si="9"/>
        <v>875733.6569000001</v>
      </c>
      <c r="H29" s="52">
        <f t="shared" si="9"/>
        <v>707318.2264</v>
      </c>
      <c r="I29" s="52">
        <f t="shared" si="9"/>
        <v>151051.6098</v>
      </c>
      <c r="J29" s="52">
        <f t="shared" si="9"/>
        <v>884873.7292</v>
      </c>
      <c r="K29" s="52">
        <f t="shared" si="9"/>
        <v>688937.3417999999</v>
      </c>
      <c r="L29" s="52">
        <f t="shared" si="9"/>
        <v>813402.9874</v>
      </c>
      <c r="M29" s="52">
        <f t="shared" si="9"/>
        <v>391346.73</v>
      </c>
      <c r="N29" s="52">
        <f t="shared" si="9"/>
        <v>233101.7815</v>
      </c>
      <c r="O29" s="53">
        <f>SUM(B29:N29)</f>
        <v>7985047.803999999</v>
      </c>
    </row>
    <row r="30" spans="1:26" ht="18.75" customHeight="1">
      <c r="A30" s="17" t="s">
        <v>52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9661.65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89709.48999999999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18850.619999999995</v>
      </c>
      <c r="C32" s="25">
        <f t="shared" si="10"/>
        <v>22314.89</v>
      </c>
      <c r="D32" s="25">
        <f t="shared" si="10"/>
        <v>-61266.6</v>
      </c>
      <c r="E32" s="25">
        <f t="shared" si="10"/>
        <v>13666.410000000002</v>
      </c>
      <c r="F32" s="25">
        <f t="shared" si="10"/>
        <v>-8433.669999999998</v>
      </c>
      <c r="G32" s="25">
        <f t="shared" si="10"/>
        <v>-12742.199999999997</v>
      </c>
      <c r="H32" s="25">
        <f t="shared" si="10"/>
        <v>-31625.559999999998</v>
      </c>
      <c r="I32" s="25">
        <f t="shared" si="10"/>
        <v>-17487.4</v>
      </c>
      <c r="J32" s="25">
        <f t="shared" si="10"/>
        <v>-71953.55</v>
      </c>
      <c r="K32" s="25">
        <f t="shared" si="10"/>
        <v>-37312.990000000005</v>
      </c>
      <c r="L32" s="25">
        <f t="shared" si="10"/>
        <v>3011.4199999999983</v>
      </c>
      <c r="M32" s="25">
        <f t="shared" si="10"/>
        <v>-16867.27</v>
      </c>
      <c r="N32" s="25">
        <f t="shared" si="10"/>
        <v>-579.4500000000007</v>
      </c>
      <c r="O32" s="25">
        <f t="shared" si="10"/>
        <v>-200425.34999999998</v>
      </c>
    </row>
    <row r="33" spans="1:15" ht="18.75" customHeight="1">
      <c r="A33" s="17" t="s">
        <v>55</v>
      </c>
      <c r="B33" s="26">
        <f>+B34</f>
        <v>-88945.5</v>
      </c>
      <c r="C33" s="26">
        <f aca="true" t="shared" si="11" ref="C33:O33">+C34</f>
        <v>-83321.1</v>
      </c>
      <c r="D33" s="26">
        <f t="shared" si="11"/>
        <v>-62126.4</v>
      </c>
      <c r="E33" s="26">
        <f t="shared" si="11"/>
        <v>-11880.9</v>
      </c>
      <c r="F33" s="26">
        <f t="shared" si="11"/>
        <v>-53651.1</v>
      </c>
      <c r="G33" s="26">
        <f t="shared" si="11"/>
        <v>-94019.5</v>
      </c>
      <c r="H33" s="26">
        <f t="shared" si="11"/>
        <v>-83979</v>
      </c>
      <c r="I33" s="26">
        <f t="shared" si="11"/>
        <v>-15987.4</v>
      </c>
      <c r="J33" s="26">
        <f t="shared" si="11"/>
        <v>-56467.6</v>
      </c>
      <c r="K33" s="26">
        <f t="shared" si="11"/>
        <v>-67239.1</v>
      </c>
      <c r="L33" s="26">
        <f t="shared" si="11"/>
        <v>-51307.6</v>
      </c>
      <c r="M33" s="26">
        <f t="shared" si="11"/>
        <v>-31519</v>
      </c>
      <c r="N33" s="26">
        <f t="shared" si="11"/>
        <v>-26307.4</v>
      </c>
      <c r="O33" s="26">
        <f t="shared" si="11"/>
        <v>-726751.6</v>
      </c>
    </row>
    <row r="34" spans="1:26" ht="18.75" customHeight="1">
      <c r="A34" s="13" t="s">
        <v>56</v>
      </c>
      <c r="B34" s="20">
        <f>ROUND(-B9*$D$3,2)</f>
        <v>-88945.5</v>
      </c>
      <c r="C34" s="20">
        <f>ROUND(-C9*$D$3,2)</f>
        <v>-83321.1</v>
      </c>
      <c r="D34" s="20">
        <f>ROUND(-D9*$D$3,2)</f>
        <v>-62126.4</v>
      </c>
      <c r="E34" s="20">
        <f>ROUND(-E9*$D$3,2)</f>
        <v>-11880.9</v>
      </c>
      <c r="F34" s="20">
        <f aca="true" t="shared" si="12" ref="F34:N34">ROUND(-F9*$D$3,2)</f>
        <v>-53651.1</v>
      </c>
      <c r="G34" s="20">
        <f t="shared" si="12"/>
        <v>-94019.5</v>
      </c>
      <c r="H34" s="20">
        <f t="shared" si="12"/>
        <v>-83979</v>
      </c>
      <c r="I34" s="20">
        <f>ROUND(-I9*$D$3,2)</f>
        <v>-15987.4</v>
      </c>
      <c r="J34" s="20">
        <f>ROUND(-J9*$D$3,2)</f>
        <v>-56467.6</v>
      </c>
      <c r="K34" s="20">
        <f>ROUND(-K9*$D$3,2)</f>
        <v>-67239.1</v>
      </c>
      <c r="L34" s="20">
        <f>ROUND(-L9*$D$3,2)</f>
        <v>-51307.6</v>
      </c>
      <c r="M34" s="20">
        <f t="shared" si="12"/>
        <v>-31519</v>
      </c>
      <c r="N34" s="20">
        <f t="shared" si="12"/>
        <v>-26307.4</v>
      </c>
      <c r="O34" s="44">
        <f aca="true" t="shared" si="13" ref="O34:O45">SUM(B34:N34)</f>
        <v>-726751.6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-20706.6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-23206.6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-500-20206.6</f>
        <v>-20706.6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-23206.6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7">
        <v>107796.12</v>
      </c>
      <c r="C42" s="27">
        <v>105635.99</v>
      </c>
      <c r="D42" s="27">
        <v>21566.4</v>
      </c>
      <c r="E42" s="27">
        <v>25547.31</v>
      </c>
      <c r="F42" s="27">
        <v>45717.43</v>
      </c>
      <c r="G42" s="27">
        <v>81777.3</v>
      </c>
      <c r="H42" s="27">
        <v>52353.44</v>
      </c>
      <c r="I42" s="27">
        <v>0</v>
      </c>
      <c r="J42" s="27">
        <v>-15485.95</v>
      </c>
      <c r="K42" s="27">
        <v>29926.11</v>
      </c>
      <c r="L42" s="27">
        <v>54319.02</v>
      </c>
      <c r="M42" s="27">
        <v>14651.73</v>
      </c>
      <c r="N42" s="27">
        <v>25727.95</v>
      </c>
      <c r="O42" s="24">
        <f t="shared" si="13"/>
        <v>549532.85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993243.3976</v>
      </c>
      <c r="C46" s="29">
        <f t="shared" si="15"/>
        <v>768616.0510999999</v>
      </c>
      <c r="D46" s="29">
        <f t="shared" si="15"/>
        <v>623912.8089000001</v>
      </c>
      <c r="E46" s="29">
        <f t="shared" si="15"/>
        <v>198424.38689999998</v>
      </c>
      <c r="F46" s="29">
        <f t="shared" si="15"/>
        <v>673775.7965</v>
      </c>
      <c r="G46" s="29">
        <f t="shared" si="15"/>
        <v>867658.5569000001</v>
      </c>
      <c r="H46" s="29">
        <f t="shared" si="15"/>
        <v>679193.3364000001</v>
      </c>
      <c r="I46" s="29">
        <f t="shared" si="15"/>
        <v>133564.2098</v>
      </c>
      <c r="J46" s="29">
        <f t="shared" si="15"/>
        <v>825211.7392</v>
      </c>
      <c r="K46" s="29">
        <f t="shared" si="15"/>
        <v>666929.6218</v>
      </c>
      <c r="L46" s="29">
        <f t="shared" si="15"/>
        <v>829288.6574</v>
      </c>
      <c r="M46" s="29">
        <f t="shared" si="15"/>
        <v>379730.16</v>
      </c>
      <c r="N46" s="29">
        <f t="shared" si="15"/>
        <v>234783.2215</v>
      </c>
      <c r="O46" s="29">
        <f>SUM(B46:N46)</f>
        <v>7874331.944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993243.4</v>
      </c>
      <c r="C49" s="35">
        <f aca="true" t="shared" si="16" ref="C49:N49">SUM(C50:C63)</f>
        <v>768616.05</v>
      </c>
      <c r="D49" s="35">
        <f t="shared" si="16"/>
        <v>623912.81</v>
      </c>
      <c r="E49" s="35">
        <f t="shared" si="16"/>
        <v>198424.39</v>
      </c>
      <c r="F49" s="35">
        <f t="shared" si="16"/>
        <v>673775.8</v>
      </c>
      <c r="G49" s="35">
        <f t="shared" si="16"/>
        <v>867658.56</v>
      </c>
      <c r="H49" s="35">
        <f t="shared" si="16"/>
        <v>679193.34</v>
      </c>
      <c r="I49" s="35">
        <f t="shared" si="16"/>
        <v>133564.21</v>
      </c>
      <c r="J49" s="35">
        <f t="shared" si="16"/>
        <v>825211.74</v>
      </c>
      <c r="K49" s="35">
        <f t="shared" si="16"/>
        <v>666929.62</v>
      </c>
      <c r="L49" s="35">
        <f t="shared" si="16"/>
        <v>829288.66</v>
      </c>
      <c r="M49" s="35">
        <f t="shared" si="16"/>
        <v>379730.16</v>
      </c>
      <c r="N49" s="35">
        <f t="shared" si="16"/>
        <v>234783.22</v>
      </c>
      <c r="O49" s="29">
        <f>SUM(O50:O63)</f>
        <v>7874331.960000001</v>
      </c>
      <c r="Q49" s="64"/>
    </row>
    <row r="50" spans="1:18" ht="18.75" customHeight="1">
      <c r="A50" s="17" t="s">
        <v>39</v>
      </c>
      <c r="B50" s="35">
        <v>190218.77</v>
      </c>
      <c r="C50" s="35">
        <v>208065.77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398284.54</v>
      </c>
      <c r="P50"/>
      <c r="Q50" s="64"/>
      <c r="R50" s="65"/>
    </row>
    <row r="51" spans="1:16" ht="18.75" customHeight="1">
      <c r="A51" s="17" t="s">
        <v>40</v>
      </c>
      <c r="B51" s="35">
        <v>803024.63</v>
      </c>
      <c r="C51" s="35">
        <v>560550.28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1363574.9100000001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623912.81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623912.81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198424.39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198424.39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673775.8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673775.8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867658.56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867658.56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679193.34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679193.34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133564.21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133564.21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825211.74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825211.74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666929.62</v>
      </c>
      <c r="L59" s="34">
        <v>0</v>
      </c>
      <c r="M59" s="34">
        <v>0</v>
      </c>
      <c r="N59" s="34">
        <v>0</v>
      </c>
      <c r="O59" s="29">
        <f t="shared" si="17"/>
        <v>666929.62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829288.66</v>
      </c>
      <c r="M60" s="34">
        <v>0</v>
      </c>
      <c r="N60" s="34">
        <v>0</v>
      </c>
      <c r="O60" s="26">
        <f t="shared" si="17"/>
        <v>829288.66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379730.16</v>
      </c>
      <c r="N61" s="34">
        <v>0</v>
      </c>
      <c r="O61" s="29">
        <f t="shared" si="17"/>
        <v>379730.16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234783.22</v>
      </c>
      <c r="O62" s="26">
        <f t="shared" si="17"/>
        <v>234783.22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92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2.468838252094332</v>
      </c>
      <c r="C67" s="42">
        <v>2.6115765953391996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2.1304899976560527</v>
      </c>
      <c r="C68" s="42">
        <v>2.1951000059110664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2" ht="21" customHeight="1">
      <c r="A81" s="60" t="s">
        <v>94</v>
      </c>
      <c r="B81" s="61"/>
      <c r="C81"/>
      <c r="D81"/>
      <c r="E81"/>
      <c r="F81"/>
      <c r="G81"/>
      <c r="H81" s="39"/>
      <c r="I81" s="39"/>
      <c r="J81"/>
      <c r="K81"/>
      <c r="L81"/>
    </row>
    <row r="82" spans="1:14" ht="15.75">
      <c r="A82" s="69" t="s">
        <v>91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/>
      <c r="N82" s="69"/>
    </row>
    <row r="83" spans="2:12" ht="14.25">
      <c r="B83" s="61"/>
      <c r="C83"/>
      <c r="D83"/>
      <c r="E83"/>
      <c r="F83"/>
      <c r="G83"/>
      <c r="H83" s="39"/>
      <c r="I83" s="39"/>
      <c r="J83"/>
      <c r="K83"/>
      <c r="L83"/>
    </row>
    <row r="84" spans="2:12" ht="14.25">
      <c r="B84" s="61"/>
      <c r="C84"/>
      <c r="D84"/>
      <c r="E84"/>
      <c r="F84"/>
      <c r="G84"/>
      <c r="H84"/>
      <c r="I84"/>
      <c r="J84"/>
      <c r="K84"/>
      <c r="L84"/>
    </row>
    <row r="85" spans="2:12" ht="14.25">
      <c r="B85"/>
      <c r="C85"/>
      <c r="D85"/>
      <c r="E85"/>
      <c r="F85"/>
      <c r="G85"/>
      <c r="H85" s="40"/>
      <c r="I85" s="40"/>
      <c r="J85" s="41"/>
      <c r="K85" s="41"/>
      <c r="L85" s="41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spans="2:12" ht="14.25">
      <c r="B91"/>
      <c r="C91"/>
      <c r="D91"/>
      <c r="E91"/>
      <c r="F91"/>
      <c r="G91"/>
      <c r="H91"/>
      <c r="I91"/>
      <c r="J91"/>
      <c r="K91"/>
      <c r="L91"/>
    </row>
    <row r="92" ht="14.25">
      <c r="K92"/>
    </row>
    <row r="93" ht="14.25">
      <c r="L93"/>
    </row>
    <row r="94" ht="14.25">
      <c r="M94"/>
    </row>
    <row r="95" ht="14.25">
      <c r="N95"/>
    </row>
  </sheetData>
  <sheetProtection/>
  <mergeCells count="7">
    <mergeCell ref="A82:N82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2019-01-31T17:34:04Z</dcterms:modified>
  <cp:category/>
  <cp:version/>
  <cp:contentType/>
  <cp:contentStatus/>
</cp:coreProperties>
</file>