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<sst xmlns="http://schemas.openxmlformats.org/spreadsheetml/2006/main" count="99" uniqueCount="97">
  <si>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</si>
  <si>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</si>
  <si>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</si>
  <si>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</si>
  <si>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</si>
  <si>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</si>
  <si>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</si>
  <si>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</si>
  <si>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</si>
  <si>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</si>
  <si>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</si>
  <si>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</si>
  <si>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</si>
  <si>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</si>
  <si>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</si>
  <si>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</si>
  <si>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</si>
  <si>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</si>
  <si>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</si>
  <si>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</si>
  <si>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</si>
  <si>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</si>
  <si>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</si>
  <si>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</si>
  <si>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</si>
  <si>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</si>
  <si>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</si>
  <si>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</si>
  <si>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</si>
  <si>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</si>
  <si>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</si>
  <si>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</si>
  <si>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</si>
  <si>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</si>
  <si>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</si>
  <si>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</si>
  <si>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</si>
  <si>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</si>
  <si>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</si>
  <si>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</si>
  <si>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</si>
  <si>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</si>
  <si>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</si>
  <si>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</si>
  <si>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</si>
  <si>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</si>
  <si>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</si>
  <si>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Átea 4.0</t>
  </si>
  <si>
    <t>Átea 4.1</t>
  </si>
  <si>
    <t>Átea 5.1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</si>
  <si>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</si>
  <si>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</si>
  <si>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</si>
  <si>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</si>
  <si>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</si>
  <si>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</si>
  <si>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</si>
  <si>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</si>
  <si>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</si>
  <si>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</si>
  <si>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</si>
  <si>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</si>
  <si>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</si>
  <si>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</si>
  <si>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</si>
  <si>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</si>
  <si>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</si>
  <si>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</si>
  <si>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</si>
  <si>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</si>
  <si>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</si>
  <si>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</si>
  <si>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</si>
  <si>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</si>
  <si>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</si>
  <si>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</si>
  <si>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</si>
  <si>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</si>
  <si>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</si>
  <si>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</si>
  <si>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</si>
  <si>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</si>
  <si>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</si>
  <si>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</si>
  <si>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</si>
  <si>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</si>
  <si>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</si>
  <si>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</si>
  <si>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</si>
  <si>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</si>
  <si>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</si>
  <si>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</si>
  <si>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</si>
  <si>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</si>
  <si>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</si>
  <si>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</si>
  <si>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OPERAÇÃO 17/01/19 - VENCIMENTO 24/01/19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</si>
</sst>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638175</xdr:colOff>
      <xdr:row>81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638175</xdr:colOff>
      <xdr:row>81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638175</xdr:colOff>
      <xdr:row>81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B1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4" sqref="A14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53</v>
      </c>
      <c r="F5" s="4" t="s">
        <v>29</v>
      </c>
      <c r="G5" s="4" t="s">
        <v>36</v>
      </c>
      <c r="H5" s="4" t="s">
        <v>52</v>
      </c>
      <c r="I5" s="4" t="s">
        <v>50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47</v>
      </c>
      <c r="G6" s="3" t="s">
        <v>48</v>
      </c>
      <c r="H6" s="59" t="s">
        <v>26</v>
      </c>
      <c r="I6" s="59" t="s">
        <v>49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431965</v>
      </c>
      <c r="C7" s="10">
        <f t="shared" si="0"/>
        <v>313782</v>
      </c>
      <c r="D7" s="10">
        <f t="shared" si="0"/>
        <v>338288</v>
      </c>
      <c r="E7" s="10">
        <f t="shared" si="0"/>
        <v>61941</v>
      </c>
      <c r="F7" s="10">
        <f t="shared" si="0"/>
        <v>278219</v>
      </c>
      <c r="G7" s="10">
        <f t="shared" si="0"/>
        <v>454643</v>
      </c>
      <c r="H7" s="10">
        <f t="shared" si="0"/>
        <v>317031</v>
      </c>
      <c r="I7" s="10">
        <f t="shared" si="0"/>
        <v>69226</v>
      </c>
      <c r="J7" s="10">
        <f t="shared" si="0"/>
        <v>373509</v>
      </c>
      <c r="K7" s="10">
        <f t="shared" si="0"/>
        <v>267347</v>
      </c>
      <c r="L7" s="10">
        <f t="shared" si="0"/>
        <v>323578</v>
      </c>
      <c r="M7" s="10">
        <f t="shared" si="0"/>
        <v>123979</v>
      </c>
      <c r="N7" s="10">
        <f t="shared" si="0"/>
        <v>86124</v>
      </c>
      <c r="O7" s="10">
        <f>+O8+O18+O22</f>
        <v>3439632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220893</v>
      </c>
      <c r="C8" s="12">
        <f t="shared" si="1"/>
        <v>170128</v>
      </c>
      <c r="D8" s="12">
        <f t="shared" si="1"/>
        <v>199539</v>
      </c>
      <c r="E8" s="12">
        <f t="shared" si="1"/>
        <v>32944</v>
      </c>
      <c r="F8" s="12">
        <f t="shared" si="1"/>
        <v>152856</v>
      </c>
      <c r="G8" s="12">
        <f t="shared" si="1"/>
        <v>251967</v>
      </c>
      <c r="H8" s="12">
        <f t="shared" si="1"/>
        <v>165860</v>
      </c>
      <c r="I8" s="12">
        <f t="shared" si="1"/>
        <v>37183</v>
      </c>
      <c r="J8" s="12">
        <f t="shared" si="1"/>
        <v>208284</v>
      </c>
      <c r="K8" s="12">
        <f t="shared" si="1"/>
        <v>144738</v>
      </c>
      <c r="L8" s="12">
        <f t="shared" si="1"/>
        <v>167968</v>
      </c>
      <c r="M8" s="12">
        <f t="shared" si="1"/>
        <v>70484</v>
      </c>
      <c r="N8" s="12">
        <f t="shared" si="1"/>
        <v>52566</v>
      </c>
      <c r="O8" s="12">
        <f>SUM(B8:N8)</f>
        <v>1875410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91</v>
      </c>
      <c r="B9" s="14">
        <v>20103</v>
      </c>
      <c r="C9" s="14">
        <v>19155</v>
      </c>
      <c r="D9" s="14">
        <v>13993</v>
      </c>
      <c r="E9" s="14">
        <v>2749</v>
      </c>
      <c r="F9" s="14">
        <v>11335</v>
      </c>
      <c r="G9" s="14">
        <v>21329</v>
      </c>
      <c r="H9" s="14">
        <v>18589</v>
      </c>
      <c r="I9" s="14">
        <v>4033</v>
      </c>
      <c r="J9" s="14">
        <v>11441</v>
      </c>
      <c r="K9" s="14">
        <v>14277</v>
      </c>
      <c r="L9" s="14">
        <v>11360</v>
      </c>
      <c r="M9" s="14">
        <v>6959</v>
      </c>
      <c r="N9" s="14">
        <v>5652</v>
      </c>
      <c r="O9" s="12">
        <f aca="true" t="shared" si="2" ref="O9:O17">SUM(B9:N9)</f>
        <v>160975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192744</v>
      </c>
      <c r="C10" s="14">
        <f>C11+C12+C13</f>
        <v>144689</v>
      </c>
      <c r="D10" s="14">
        <f>D11+D12+D13</f>
        <v>178592</v>
      </c>
      <c r="E10" s="14">
        <f>E11+E12+E13</f>
        <v>29046</v>
      </c>
      <c r="F10" s="14">
        <f aca="true" t="shared" si="3" ref="F10:N10">F11+F12+F13</f>
        <v>135566</v>
      </c>
      <c r="G10" s="14">
        <f t="shared" si="3"/>
        <v>220351</v>
      </c>
      <c r="H10" s="14">
        <f>H11+H12+H13</f>
        <v>141326</v>
      </c>
      <c r="I10" s="14">
        <f>I11+I12+I13</f>
        <v>31782</v>
      </c>
      <c r="J10" s="14">
        <f>J11+J12+J13</f>
        <v>188621</v>
      </c>
      <c r="K10" s="14">
        <f>K11+K12+K13</f>
        <v>124730</v>
      </c>
      <c r="L10" s="14">
        <f>L11+L12+L13</f>
        <v>149480</v>
      </c>
      <c r="M10" s="14">
        <f t="shared" si="3"/>
        <v>61202</v>
      </c>
      <c r="N10" s="14">
        <f t="shared" si="3"/>
        <v>45497</v>
      </c>
      <c r="O10" s="12">
        <f t="shared" si="2"/>
        <v>1643626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97901</v>
      </c>
      <c r="C11" s="14">
        <v>75576</v>
      </c>
      <c r="D11" s="14">
        <v>87967</v>
      </c>
      <c r="E11" s="14">
        <v>14988</v>
      </c>
      <c r="F11" s="14">
        <v>67635</v>
      </c>
      <c r="G11" s="14">
        <v>111596</v>
      </c>
      <c r="H11" s="14">
        <v>74384</v>
      </c>
      <c r="I11" s="14">
        <v>16795</v>
      </c>
      <c r="J11" s="14">
        <v>96356</v>
      </c>
      <c r="K11" s="14">
        <v>63413</v>
      </c>
      <c r="L11" s="14">
        <v>75387</v>
      </c>
      <c r="M11" s="14">
        <v>30337</v>
      </c>
      <c r="N11" s="14">
        <v>21708</v>
      </c>
      <c r="O11" s="12">
        <f t="shared" si="2"/>
        <v>834043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93359</v>
      </c>
      <c r="C12" s="14">
        <v>67514</v>
      </c>
      <c r="D12" s="14">
        <v>89720</v>
      </c>
      <c r="E12" s="14">
        <v>13804</v>
      </c>
      <c r="F12" s="14">
        <v>66747</v>
      </c>
      <c r="G12" s="14">
        <v>106428</v>
      </c>
      <c r="H12" s="14">
        <v>65781</v>
      </c>
      <c r="I12" s="14">
        <v>14741</v>
      </c>
      <c r="J12" s="14">
        <v>91249</v>
      </c>
      <c r="K12" s="14">
        <v>60275</v>
      </c>
      <c r="L12" s="14">
        <v>73021</v>
      </c>
      <c r="M12" s="14">
        <v>30377</v>
      </c>
      <c r="N12" s="14">
        <v>23440</v>
      </c>
      <c r="O12" s="12">
        <f t="shared" si="2"/>
        <v>796456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1484</v>
      </c>
      <c r="C13" s="14">
        <v>1599</v>
      </c>
      <c r="D13" s="14">
        <v>905</v>
      </c>
      <c r="E13" s="14">
        <v>254</v>
      </c>
      <c r="F13" s="14">
        <v>1184</v>
      </c>
      <c r="G13" s="14">
        <v>2327</v>
      </c>
      <c r="H13" s="14">
        <v>1161</v>
      </c>
      <c r="I13" s="14">
        <v>246</v>
      </c>
      <c r="J13" s="14">
        <v>1016</v>
      </c>
      <c r="K13" s="14">
        <v>1042</v>
      </c>
      <c r="L13" s="14">
        <v>1072</v>
      </c>
      <c r="M13" s="14">
        <v>488</v>
      </c>
      <c r="N13" s="14">
        <v>349</v>
      </c>
      <c r="O13" s="12">
        <f t="shared" si="2"/>
        <v>13127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8046</v>
      </c>
      <c r="C14" s="14">
        <f>C15+C16+C17</f>
        <v>6284</v>
      </c>
      <c r="D14" s="14">
        <f>D15+D16+D17</f>
        <v>6954</v>
      </c>
      <c r="E14" s="14">
        <f>E15+E16+E17</f>
        <v>1149</v>
      </c>
      <c r="F14" s="14">
        <f aca="true" t="shared" si="4" ref="F14:N14">F15+F16+F17</f>
        <v>5955</v>
      </c>
      <c r="G14" s="14">
        <f t="shared" si="4"/>
        <v>10287</v>
      </c>
      <c r="H14" s="14">
        <f>H15+H16+H17</f>
        <v>5945</v>
      </c>
      <c r="I14" s="14">
        <f>I15+I16+I17</f>
        <v>1368</v>
      </c>
      <c r="J14" s="14">
        <f>J15+J16+J17</f>
        <v>8222</v>
      </c>
      <c r="K14" s="14">
        <f>K15+K16+K17</f>
        <v>5731</v>
      </c>
      <c r="L14" s="14">
        <f>L15+L16+L17</f>
        <v>7128</v>
      </c>
      <c r="M14" s="14">
        <f t="shared" si="4"/>
        <v>2323</v>
      </c>
      <c r="N14" s="14">
        <f t="shared" si="4"/>
        <v>1417</v>
      </c>
      <c r="O14" s="12">
        <f t="shared" si="2"/>
        <v>70809</v>
      </c>
    </row>
    <row r="15" spans="1:26" ht="18.75" customHeight="1">
      <c r="A15" s="15" t="s">
        <v>13</v>
      </c>
      <c r="B15" s="14">
        <v>8022</v>
      </c>
      <c r="C15" s="14">
        <v>6268</v>
      </c>
      <c r="D15" s="14">
        <v>6948</v>
      </c>
      <c r="E15" s="14">
        <v>1149</v>
      </c>
      <c r="F15" s="14">
        <v>5947</v>
      </c>
      <c r="G15" s="14">
        <v>10275</v>
      </c>
      <c r="H15" s="14">
        <v>5932</v>
      </c>
      <c r="I15" s="14">
        <v>1366</v>
      </c>
      <c r="J15" s="14">
        <v>8214</v>
      </c>
      <c r="K15" s="14">
        <v>5718</v>
      </c>
      <c r="L15" s="14">
        <v>7107</v>
      </c>
      <c r="M15" s="14">
        <v>2320</v>
      </c>
      <c r="N15" s="14">
        <v>1413</v>
      </c>
      <c r="O15" s="12">
        <f t="shared" si="2"/>
        <v>70679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14</v>
      </c>
      <c r="C16" s="14">
        <v>5</v>
      </c>
      <c r="D16" s="14">
        <v>0</v>
      </c>
      <c r="E16" s="14">
        <v>0</v>
      </c>
      <c r="F16" s="14">
        <v>6</v>
      </c>
      <c r="G16" s="14">
        <v>6</v>
      </c>
      <c r="H16" s="14">
        <v>8</v>
      </c>
      <c r="I16" s="14">
        <v>2</v>
      </c>
      <c r="J16" s="14">
        <v>6</v>
      </c>
      <c r="K16" s="14">
        <v>9</v>
      </c>
      <c r="L16" s="14">
        <v>12</v>
      </c>
      <c r="M16" s="14">
        <v>3</v>
      </c>
      <c r="N16" s="14">
        <v>1</v>
      </c>
      <c r="O16" s="12">
        <f t="shared" si="2"/>
        <v>72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10</v>
      </c>
      <c r="C17" s="14">
        <v>11</v>
      </c>
      <c r="D17" s="14">
        <v>6</v>
      </c>
      <c r="E17" s="14">
        <v>0</v>
      </c>
      <c r="F17" s="14">
        <v>2</v>
      </c>
      <c r="G17" s="14">
        <v>6</v>
      </c>
      <c r="H17" s="14">
        <v>5</v>
      </c>
      <c r="I17" s="14">
        <v>0</v>
      </c>
      <c r="J17" s="14">
        <v>2</v>
      </c>
      <c r="K17" s="14">
        <v>4</v>
      </c>
      <c r="L17" s="14">
        <v>9</v>
      </c>
      <c r="M17" s="14">
        <v>0</v>
      </c>
      <c r="N17" s="14">
        <v>3</v>
      </c>
      <c r="O17" s="12">
        <f t="shared" si="2"/>
        <v>58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140142</v>
      </c>
      <c r="C18" s="18">
        <f>C19+C20+C21</f>
        <v>84259</v>
      </c>
      <c r="D18" s="18">
        <f>D19+D20+D21</f>
        <v>80978</v>
      </c>
      <c r="E18" s="18">
        <f>E19+E20+E21</f>
        <v>15349</v>
      </c>
      <c r="F18" s="18">
        <f aca="true" t="shared" si="5" ref="F18:N18">F19+F20+F21</f>
        <v>72166</v>
      </c>
      <c r="G18" s="18">
        <f t="shared" si="5"/>
        <v>114798</v>
      </c>
      <c r="H18" s="18">
        <f>H19+H20+H21</f>
        <v>92412</v>
      </c>
      <c r="I18" s="18">
        <f>I19+I20+I21</f>
        <v>19031</v>
      </c>
      <c r="J18" s="18">
        <f>J19+J20+J21</f>
        <v>110486</v>
      </c>
      <c r="K18" s="18">
        <f>K19+K20+K21</f>
        <v>75205</v>
      </c>
      <c r="L18" s="18">
        <f>L19+L20+L21</f>
        <v>110080</v>
      </c>
      <c r="M18" s="18">
        <f t="shared" si="5"/>
        <v>39073</v>
      </c>
      <c r="N18" s="18">
        <f t="shared" si="5"/>
        <v>24902</v>
      </c>
      <c r="O18" s="12">
        <f aca="true" t="shared" si="6" ref="O18:O24">SUM(B18:N18)</f>
        <v>978881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77069</v>
      </c>
      <c r="C19" s="14">
        <v>50120</v>
      </c>
      <c r="D19" s="14">
        <v>45130</v>
      </c>
      <c r="E19" s="14">
        <v>9150</v>
      </c>
      <c r="F19" s="14">
        <v>40979</v>
      </c>
      <c r="G19" s="14">
        <v>66687</v>
      </c>
      <c r="H19" s="14">
        <v>54277</v>
      </c>
      <c r="I19" s="14">
        <v>11290</v>
      </c>
      <c r="J19" s="14">
        <v>63043</v>
      </c>
      <c r="K19" s="14">
        <v>42625</v>
      </c>
      <c r="L19" s="14">
        <v>60098</v>
      </c>
      <c r="M19" s="14">
        <v>21512</v>
      </c>
      <c r="N19" s="14">
        <v>13329</v>
      </c>
      <c r="O19" s="12">
        <f t="shared" si="6"/>
        <v>555309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62296</v>
      </c>
      <c r="C20" s="14">
        <v>33497</v>
      </c>
      <c r="D20" s="14">
        <v>35508</v>
      </c>
      <c r="E20" s="14">
        <v>6119</v>
      </c>
      <c r="F20" s="14">
        <v>30754</v>
      </c>
      <c r="G20" s="14">
        <v>47284</v>
      </c>
      <c r="H20" s="14">
        <v>37625</v>
      </c>
      <c r="I20" s="14">
        <v>7640</v>
      </c>
      <c r="J20" s="14">
        <v>46928</v>
      </c>
      <c r="K20" s="14">
        <v>32102</v>
      </c>
      <c r="L20" s="14">
        <v>49406</v>
      </c>
      <c r="M20" s="14">
        <v>17334</v>
      </c>
      <c r="N20" s="14">
        <v>11429</v>
      </c>
      <c r="O20" s="12">
        <f t="shared" si="6"/>
        <v>417922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777</v>
      </c>
      <c r="C21" s="14">
        <v>642</v>
      </c>
      <c r="D21" s="14">
        <v>340</v>
      </c>
      <c r="E21" s="14">
        <v>80</v>
      </c>
      <c r="F21" s="14">
        <v>433</v>
      </c>
      <c r="G21" s="14">
        <v>827</v>
      </c>
      <c r="H21" s="14">
        <v>510</v>
      </c>
      <c r="I21" s="14">
        <v>101</v>
      </c>
      <c r="J21" s="14">
        <v>515</v>
      </c>
      <c r="K21" s="14">
        <v>478</v>
      </c>
      <c r="L21" s="14">
        <v>576</v>
      </c>
      <c r="M21" s="14">
        <v>227</v>
      </c>
      <c r="N21" s="14">
        <v>144</v>
      </c>
      <c r="O21" s="12">
        <f t="shared" si="6"/>
        <v>5650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70930</v>
      </c>
      <c r="C22" s="14">
        <f>C23+C24</f>
        <v>59395</v>
      </c>
      <c r="D22" s="14">
        <f>D23+D24</f>
        <v>57771</v>
      </c>
      <c r="E22" s="14">
        <f>E23+E24</f>
        <v>13648</v>
      </c>
      <c r="F22" s="14">
        <f aca="true" t="shared" si="7" ref="F22:N22">F23+F24</f>
        <v>53197</v>
      </c>
      <c r="G22" s="14">
        <f t="shared" si="7"/>
        <v>87878</v>
      </c>
      <c r="H22" s="14">
        <f>H23+H24</f>
        <v>58759</v>
      </c>
      <c r="I22" s="14">
        <f>I23+I24</f>
        <v>13012</v>
      </c>
      <c r="J22" s="14">
        <f>J23+J24</f>
        <v>54739</v>
      </c>
      <c r="K22" s="14">
        <f>K23+K24</f>
        <v>47404</v>
      </c>
      <c r="L22" s="14">
        <f>L23+L24</f>
        <v>45530</v>
      </c>
      <c r="M22" s="14">
        <f t="shared" si="7"/>
        <v>14422</v>
      </c>
      <c r="N22" s="14">
        <f t="shared" si="7"/>
        <v>8656</v>
      </c>
      <c r="O22" s="12">
        <f t="shared" si="6"/>
        <v>585341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70930</v>
      </c>
      <c r="C23" s="14">
        <v>59395</v>
      </c>
      <c r="D23" s="14">
        <v>57769</v>
      </c>
      <c r="E23" s="14">
        <v>13647</v>
      </c>
      <c r="F23" s="14">
        <v>53197</v>
      </c>
      <c r="G23" s="14">
        <v>87876</v>
      </c>
      <c r="H23" s="14">
        <v>58756</v>
      </c>
      <c r="I23" s="14">
        <v>13011</v>
      </c>
      <c r="J23" s="14">
        <v>54739</v>
      </c>
      <c r="K23" s="14">
        <v>47398</v>
      </c>
      <c r="L23" s="14">
        <v>45530</v>
      </c>
      <c r="M23" s="14">
        <v>14422</v>
      </c>
      <c r="N23" s="14">
        <v>8656</v>
      </c>
      <c r="O23" s="12">
        <f t="shared" si="6"/>
        <v>585326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0</v>
      </c>
      <c r="C24" s="14">
        <v>0</v>
      </c>
      <c r="D24" s="14">
        <v>2</v>
      </c>
      <c r="E24" s="14">
        <v>1</v>
      </c>
      <c r="F24" s="14">
        <v>0</v>
      </c>
      <c r="G24" s="14">
        <v>2</v>
      </c>
      <c r="H24" s="14">
        <v>3</v>
      </c>
      <c r="I24" s="14">
        <v>1</v>
      </c>
      <c r="J24" s="14">
        <v>0</v>
      </c>
      <c r="K24" s="14">
        <v>6</v>
      </c>
      <c r="L24" s="14">
        <v>0</v>
      </c>
      <c r="M24" s="14">
        <v>0</v>
      </c>
      <c r="N24" s="14">
        <v>0</v>
      </c>
      <c r="O24" s="12">
        <f t="shared" si="6"/>
        <v>15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56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92</v>
      </c>
      <c r="B28" s="56">
        <f>B29+B30</f>
        <v>948753.5040000001</v>
      </c>
      <c r="C28" s="56">
        <f aca="true" t="shared" si="8" ref="C28:N28">C29+C30</f>
        <v>728722.9941999998</v>
      </c>
      <c r="D28" s="56">
        <f t="shared" si="8"/>
        <v>674907.3016</v>
      </c>
      <c r="E28" s="56">
        <f t="shared" si="8"/>
        <v>183302.00129999997</v>
      </c>
      <c r="F28" s="56">
        <f t="shared" si="8"/>
        <v>635536.2885</v>
      </c>
      <c r="G28" s="56">
        <f t="shared" si="8"/>
        <v>848620.9009</v>
      </c>
      <c r="H28" s="56">
        <f t="shared" si="8"/>
        <v>690697.0656000001</v>
      </c>
      <c r="I28" s="56">
        <f t="shared" si="8"/>
        <v>164418.67260000002</v>
      </c>
      <c r="J28" s="56">
        <f t="shared" si="8"/>
        <v>824076.0206</v>
      </c>
      <c r="K28" s="56">
        <f t="shared" si="8"/>
        <v>679555.6261999999</v>
      </c>
      <c r="L28" s="56">
        <f t="shared" si="8"/>
        <v>799621.7992</v>
      </c>
      <c r="M28" s="56">
        <f t="shared" si="8"/>
        <v>385432.30350000004</v>
      </c>
      <c r="N28" s="56">
        <f t="shared" si="8"/>
        <v>228172.7544</v>
      </c>
      <c r="O28" s="56">
        <f>SUM(B28:N28)</f>
        <v>7791817.232600001</v>
      </c>
      <c r="Q28" s="62"/>
    </row>
    <row r="29" spans="1:15" ht="18.75" customHeight="1">
      <c r="A29" s="54" t="s">
        <v>57</v>
      </c>
      <c r="B29" s="52">
        <f aca="true" t="shared" si="9" ref="B29:N29">B26*B7</f>
        <v>944102.704</v>
      </c>
      <c r="C29" s="52">
        <f t="shared" si="9"/>
        <v>721102.4141999999</v>
      </c>
      <c r="D29" s="52">
        <f t="shared" si="9"/>
        <v>663281.2816</v>
      </c>
      <c r="E29" s="52">
        <f t="shared" si="9"/>
        <v>183302.00129999997</v>
      </c>
      <c r="F29" s="52">
        <f t="shared" si="9"/>
        <v>626410.0785000001</v>
      </c>
      <c r="G29" s="52">
        <f t="shared" si="9"/>
        <v>843953.8009</v>
      </c>
      <c r="H29" s="52">
        <f t="shared" si="9"/>
        <v>687196.3956</v>
      </c>
      <c r="I29" s="52">
        <f t="shared" si="9"/>
        <v>164418.67260000002</v>
      </c>
      <c r="J29" s="52">
        <f t="shared" si="9"/>
        <v>811784.4606</v>
      </c>
      <c r="K29" s="52">
        <f t="shared" si="9"/>
        <v>664250.3561999999</v>
      </c>
      <c r="L29" s="52">
        <f t="shared" si="9"/>
        <v>786747.5492</v>
      </c>
      <c r="M29" s="52">
        <f t="shared" si="9"/>
        <v>380181.6035</v>
      </c>
      <c r="N29" s="52">
        <f t="shared" si="9"/>
        <v>225911.8644</v>
      </c>
      <c r="O29" s="53">
        <f>SUM(B29:N29)</f>
        <v>7702643.182600002</v>
      </c>
    </row>
    <row r="30" spans="1:26" ht="18.75" customHeight="1">
      <c r="A30" s="17" t="s">
        <v>55</v>
      </c>
      <c r="B30" s="52">
        <v>4650.8</v>
      </c>
      <c r="C30" s="52">
        <v>7620.58</v>
      </c>
      <c r="D30" s="52">
        <v>11626.02</v>
      </c>
      <c r="E30" s="52">
        <v>0</v>
      </c>
      <c r="F30" s="52">
        <v>9126.21</v>
      </c>
      <c r="G30" s="52">
        <v>4667.1</v>
      </c>
      <c r="H30" s="52">
        <v>3500.67</v>
      </c>
      <c r="I30" s="52">
        <v>0</v>
      </c>
      <c r="J30" s="52">
        <v>12291.56</v>
      </c>
      <c r="K30" s="52">
        <v>15305.27</v>
      </c>
      <c r="L30" s="52">
        <v>12874.25</v>
      </c>
      <c r="M30" s="52">
        <v>5250.7</v>
      </c>
      <c r="N30" s="52">
        <v>2260.89</v>
      </c>
      <c r="O30" s="53">
        <f>SUM(B30:N30)</f>
        <v>89174.04999999999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90</v>
      </c>
      <c r="B32" s="25">
        <f aca="true" t="shared" si="10" ref="B32:O32">+B33+B35+B42+B43+B44-B45</f>
        <v>-86442.9</v>
      </c>
      <c r="C32" s="25">
        <f t="shared" si="10"/>
        <v>-82366.5</v>
      </c>
      <c r="D32" s="25">
        <f t="shared" si="10"/>
        <v>-80568.34</v>
      </c>
      <c r="E32" s="25">
        <f t="shared" si="10"/>
        <v>-11820.7</v>
      </c>
      <c r="F32" s="25">
        <f t="shared" si="10"/>
        <v>-49240.5</v>
      </c>
      <c r="G32" s="25">
        <f t="shared" si="10"/>
        <v>-92214.7</v>
      </c>
      <c r="H32" s="25">
        <f t="shared" si="10"/>
        <v>-79932.7</v>
      </c>
      <c r="I32" s="25">
        <f t="shared" si="10"/>
        <v>-18841.9</v>
      </c>
      <c r="J32" s="25">
        <f t="shared" si="10"/>
        <v>-49196.3</v>
      </c>
      <c r="K32" s="25">
        <f t="shared" si="10"/>
        <v>-61391.1</v>
      </c>
      <c r="L32" s="25">
        <f t="shared" si="10"/>
        <v>-48848</v>
      </c>
      <c r="M32" s="25">
        <f t="shared" si="10"/>
        <v>-29923.7</v>
      </c>
      <c r="N32" s="25">
        <f t="shared" si="10"/>
        <v>-24303.6</v>
      </c>
      <c r="O32" s="25">
        <f t="shared" si="10"/>
        <v>-715090.94</v>
      </c>
    </row>
    <row r="33" spans="1:15" ht="18.75" customHeight="1">
      <c r="A33" s="17" t="s">
        <v>58</v>
      </c>
      <c r="B33" s="26">
        <f>+B34</f>
        <v>-86442.9</v>
      </c>
      <c r="C33" s="26">
        <f aca="true" t="shared" si="11" ref="C33:O33">+C34</f>
        <v>-82366.5</v>
      </c>
      <c r="D33" s="26">
        <f t="shared" si="11"/>
        <v>-60169.9</v>
      </c>
      <c r="E33" s="26">
        <f t="shared" si="11"/>
        <v>-11820.7</v>
      </c>
      <c r="F33" s="26">
        <f t="shared" si="11"/>
        <v>-48740.5</v>
      </c>
      <c r="G33" s="26">
        <f t="shared" si="11"/>
        <v>-91714.7</v>
      </c>
      <c r="H33" s="26">
        <f t="shared" si="11"/>
        <v>-79932.7</v>
      </c>
      <c r="I33" s="26">
        <f t="shared" si="11"/>
        <v>-17341.9</v>
      </c>
      <c r="J33" s="26">
        <f t="shared" si="11"/>
        <v>-49196.3</v>
      </c>
      <c r="K33" s="26">
        <f t="shared" si="11"/>
        <v>-61391.1</v>
      </c>
      <c r="L33" s="26">
        <f t="shared" si="11"/>
        <v>-48848</v>
      </c>
      <c r="M33" s="26">
        <f t="shared" si="11"/>
        <v>-29923.7</v>
      </c>
      <c r="N33" s="26">
        <f t="shared" si="11"/>
        <v>-24303.6</v>
      </c>
      <c r="O33" s="26">
        <f t="shared" si="11"/>
        <v>-692192.5</v>
      </c>
    </row>
    <row r="34" spans="1:26" ht="18.75" customHeight="1">
      <c r="A34" s="13" t="s">
        <v>59</v>
      </c>
      <c r="B34" s="20">
        <f>ROUND(-B9*$D$3,2)</f>
        <v>-86442.9</v>
      </c>
      <c r="C34" s="20">
        <f>ROUND(-C9*$D$3,2)</f>
        <v>-82366.5</v>
      </c>
      <c r="D34" s="20">
        <f>ROUND(-D9*$D$3,2)</f>
        <v>-60169.9</v>
      </c>
      <c r="E34" s="20">
        <f>ROUND(-E9*$D$3,2)</f>
        <v>-11820.7</v>
      </c>
      <c r="F34" s="20">
        <f aca="true" t="shared" si="12" ref="F34:N34">ROUND(-F9*$D$3,2)</f>
        <v>-48740.5</v>
      </c>
      <c r="G34" s="20">
        <f t="shared" si="12"/>
        <v>-91714.7</v>
      </c>
      <c r="H34" s="20">
        <f t="shared" si="12"/>
        <v>-79932.7</v>
      </c>
      <c r="I34" s="20">
        <f>ROUND(-I9*$D$3,2)</f>
        <v>-17341.9</v>
      </c>
      <c r="J34" s="20">
        <f>ROUND(-J9*$D$3,2)</f>
        <v>-49196.3</v>
      </c>
      <c r="K34" s="20">
        <f>ROUND(-K9*$D$3,2)</f>
        <v>-61391.1</v>
      </c>
      <c r="L34" s="20">
        <f>ROUND(-L9*$D$3,2)</f>
        <v>-48848</v>
      </c>
      <c r="M34" s="20">
        <f t="shared" si="12"/>
        <v>-29923.7</v>
      </c>
      <c r="N34" s="20">
        <f t="shared" si="12"/>
        <v>-24303.6</v>
      </c>
      <c r="O34" s="44">
        <f aca="true" t="shared" si="13" ref="O34:O45">SUM(B34:N34)</f>
        <v>-692192.5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60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-20398.44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-1500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-22898.44</v>
      </c>
    </row>
    <row r="36" spans="1:26" ht="18.75" customHeight="1">
      <c r="A36" s="13" t="s">
        <v>61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62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63</v>
      </c>
      <c r="B38" s="24">
        <v>0</v>
      </c>
      <c r="C38" s="24">
        <v>0</v>
      </c>
      <c r="D38" s="24">
        <f>-19898.44-500</f>
        <v>-20398.44</v>
      </c>
      <c r="E38" s="24">
        <v>0</v>
      </c>
      <c r="F38" s="24">
        <v>-500</v>
      </c>
      <c r="G38" s="24">
        <v>-500</v>
      </c>
      <c r="H38" s="24">
        <v>0</v>
      </c>
      <c r="I38" s="24">
        <v>-1500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-22898.44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95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68" t="s">
        <v>69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70</v>
      </c>
      <c r="B46" s="29">
        <f aca="true" t="shared" si="15" ref="B46:N46">+B28+B32</f>
        <v>862310.604</v>
      </c>
      <c r="C46" s="29">
        <f t="shared" si="15"/>
        <v>646356.4941999998</v>
      </c>
      <c r="D46" s="29">
        <f t="shared" si="15"/>
        <v>594338.9616</v>
      </c>
      <c r="E46" s="29">
        <f t="shared" si="15"/>
        <v>171481.30129999996</v>
      </c>
      <c r="F46" s="29">
        <f t="shared" si="15"/>
        <v>586295.7885</v>
      </c>
      <c r="G46" s="29">
        <f t="shared" si="15"/>
        <v>756406.2009</v>
      </c>
      <c r="H46" s="29">
        <f t="shared" si="15"/>
        <v>610764.3656000001</v>
      </c>
      <c r="I46" s="29">
        <f t="shared" si="15"/>
        <v>145576.77260000003</v>
      </c>
      <c r="J46" s="29">
        <f t="shared" si="15"/>
        <v>774879.7206</v>
      </c>
      <c r="K46" s="29">
        <f t="shared" si="15"/>
        <v>618164.5262</v>
      </c>
      <c r="L46" s="29">
        <f t="shared" si="15"/>
        <v>750773.7992</v>
      </c>
      <c r="M46" s="29">
        <f t="shared" si="15"/>
        <v>355508.6035</v>
      </c>
      <c r="N46" s="29">
        <f t="shared" si="15"/>
        <v>203869.1544</v>
      </c>
      <c r="O46" s="29">
        <f>SUM(B46:N46)</f>
        <v>7076726.2926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/>
      <c r="O48" s="31"/>
      <c r="Q48" s="64"/>
    </row>
    <row r="49" spans="1:17" ht="18.75" customHeight="1">
      <c r="A49" s="2" t="s">
        <v>71</v>
      </c>
      <c r="B49" s="35">
        <f>SUM(B50:B63)</f>
        <v>862310.6</v>
      </c>
      <c r="C49" s="35">
        <f aca="true" t="shared" si="16" ref="C49:N49">SUM(C50:C63)</f>
        <v>646356.5</v>
      </c>
      <c r="D49" s="35">
        <f t="shared" si="16"/>
        <v>594338.96</v>
      </c>
      <c r="E49" s="35">
        <f t="shared" si="16"/>
        <v>171481.3</v>
      </c>
      <c r="F49" s="35">
        <f t="shared" si="16"/>
        <v>586295.79</v>
      </c>
      <c r="G49" s="35">
        <f t="shared" si="16"/>
        <v>756406.2</v>
      </c>
      <c r="H49" s="35">
        <f t="shared" si="16"/>
        <v>610764.37</v>
      </c>
      <c r="I49" s="35">
        <f t="shared" si="16"/>
        <v>145576.77</v>
      </c>
      <c r="J49" s="35">
        <f t="shared" si="16"/>
        <v>774879.71</v>
      </c>
      <c r="K49" s="35">
        <f t="shared" si="16"/>
        <v>618164.53</v>
      </c>
      <c r="L49" s="35">
        <f t="shared" si="16"/>
        <v>750773.8</v>
      </c>
      <c r="M49" s="35">
        <f t="shared" si="16"/>
        <v>355508.6</v>
      </c>
      <c r="N49" s="35">
        <f t="shared" si="16"/>
        <v>203869.15</v>
      </c>
      <c r="O49" s="29">
        <f>SUM(O50:O63)</f>
        <v>7076726.279999999</v>
      </c>
      <c r="Q49" s="64"/>
    </row>
    <row r="50" spans="1:18" ht="18.75" customHeight="1">
      <c r="A50" s="17" t="s">
        <v>39</v>
      </c>
      <c r="B50" s="35">
        <v>163321.4</v>
      </c>
      <c r="C50" s="35">
        <v>176892.25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340213.65</v>
      </c>
      <c r="P50"/>
      <c r="Q50" s="64"/>
      <c r="R50" s="65"/>
    </row>
    <row r="51" spans="1:16" ht="18.75" customHeight="1">
      <c r="A51" s="17" t="s">
        <v>40</v>
      </c>
      <c r="B51" s="35">
        <v>698989.2</v>
      </c>
      <c r="C51" s="35">
        <v>469464.25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1168453.45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594338.96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594338.96</v>
      </c>
      <c r="Q52"/>
    </row>
    <row r="53" spans="1:18" ht="18.75" customHeight="1">
      <c r="A53" s="17" t="s">
        <v>54</v>
      </c>
      <c r="B53" s="34">
        <v>0</v>
      </c>
      <c r="C53" s="34">
        <v>0</v>
      </c>
      <c r="D53" s="34">
        <v>0</v>
      </c>
      <c r="E53" s="26">
        <v>171481.3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171481.3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586295.79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586295.79</v>
      </c>
      <c r="S54"/>
    </row>
    <row r="55" spans="1:20" ht="18.75" customHeight="1">
      <c r="A55" s="17" t="s">
        <v>72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756406.2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756406.2</v>
      </c>
      <c r="T55"/>
    </row>
    <row r="56" spans="1:21" ht="18.75" customHeight="1">
      <c r="A56" s="17" t="s">
        <v>76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610764.37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610764.37</v>
      </c>
      <c r="U56"/>
    </row>
    <row r="57" spans="1:21" ht="18.75" customHeight="1">
      <c r="A57" s="17" t="s">
        <v>73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145576.77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145576.77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774879.71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774879.71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618164.53</v>
      </c>
      <c r="L59" s="34">
        <v>0</v>
      </c>
      <c r="M59" s="34">
        <v>0</v>
      </c>
      <c r="N59" s="34">
        <v>0</v>
      </c>
      <c r="O59" s="29">
        <f t="shared" si="17"/>
        <v>618164.53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750773.8</v>
      </c>
      <c r="M60" s="34">
        <v>0</v>
      </c>
      <c r="N60" s="34">
        <v>0</v>
      </c>
      <c r="O60" s="26">
        <f t="shared" si="17"/>
        <v>750773.8</v>
      </c>
      <c r="X60"/>
    </row>
    <row r="61" spans="1:25" ht="18.75" customHeight="1">
      <c r="A61" s="17" t="s">
        <v>74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355508.6</v>
      </c>
      <c r="N61" s="34">
        <v>0</v>
      </c>
      <c r="O61" s="29">
        <f t="shared" si="17"/>
        <v>355508.6</v>
      </c>
      <c r="Y61"/>
    </row>
    <row r="62" spans="1:26" ht="18.75" customHeight="1">
      <c r="A62" s="17" t="s">
        <v>75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203869.15</v>
      </c>
      <c r="O62" s="26">
        <f t="shared" si="17"/>
        <v>203869.15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>
        <v>0</v>
      </c>
      <c r="C65" s="37">
        <v>0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/>
      <c r="N65" s="37"/>
      <c r="O65" s="38"/>
    </row>
    <row r="66" spans="1:15" ht="18.75" customHeight="1">
      <c r="A66" s="2" t="s">
        <v>94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77</v>
      </c>
      <c r="B67" s="42">
        <v>2.462053407424918</v>
      </c>
      <c r="C67" s="42">
        <v>2.619547441549718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78</v>
      </c>
      <c r="B68" s="42">
        <v>2.130489993402243</v>
      </c>
      <c r="C68" s="42">
        <v>2.195100005736467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79</v>
      </c>
      <c r="B69" s="42">
        <v>0</v>
      </c>
      <c r="C69" s="42">
        <v>0</v>
      </c>
      <c r="D69" s="22">
        <f>(D$29/D$7)</f>
        <v>1.9606999999999999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80</v>
      </c>
      <c r="B70" s="42">
        <v>0</v>
      </c>
      <c r="C70" s="42">
        <v>0</v>
      </c>
      <c r="D70" s="42">
        <v>0</v>
      </c>
      <c r="E70" s="22">
        <f>(E$29/E$7)</f>
        <v>2.9592999999999994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81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82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1.8563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83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89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84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85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86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87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88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51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4" ht="15.75">
      <c r="A81" s="69" t="s">
        <v>93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/>
      <c r="N81" s="69"/>
    </row>
    <row r="82" spans="2:12" ht="14.25">
      <c r="B82" s="61"/>
      <c r="C82"/>
      <c r="D82"/>
      <c r="E82"/>
      <c r="F82"/>
      <c r="G82"/>
      <c r="H82" s="39"/>
      <c r="I82" s="39"/>
      <c r="J82"/>
      <c r="K82"/>
      <c r="L82"/>
    </row>
    <row r="83" spans="2:12" ht="14.25">
      <c r="B83" s="61"/>
      <c r="C83"/>
      <c r="D83"/>
      <c r="E83"/>
      <c r="F83"/>
      <c r="G83"/>
      <c r="H83"/>
      <c r="I83"/>
      <c r="J83"/>
      <c r="K83"/>
      <c r="L83"/>
    </row>
    <row r="84" spans="2:12" ht="14.25">
      <c r="B84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2019-01-23T13:25:13Z</dcterms:modified>
  <cp:category/>
  <cp:version/>
  <cp:contentType/>
  <cp:contentStatus/>
</cp:coreProperties>
</file>