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<sst xmlns="http://schemas.openxmlformats.org/spreadsheetml/2006/main" count="99" uniqueCount="97">
  <si>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</si>
  <si>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</si>
  <si>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</si>
  <si>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</si>
  <si>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</si>
  <si>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</si>
  <si>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</si>
  <si>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</si>
  <si>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</si>
  <si>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</si>
  <si>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</si>
  <si>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</si>
  <si>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</si>
  <si>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</si>
  <si>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</si>
  <si>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</si>
  <si>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</si>
  <si>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</si>
  <si>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</si>
  <si>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</si>
  <si>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</si>
  <si>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</si>
  <si>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</si>
  <si>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</si>
  <si>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</si>
  <si>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</si>
  <si>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</si>
  <si>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</si>
  <si>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</si>
  <si>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</si>
  <si>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</si>
  <si>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</si>
  <si>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</si>
  <si>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</si>
  <si>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</si>
  <si>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</si>
  <si>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</si>
  <si>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</si>
  <si>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</si>
  <si>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</si>
  <si>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</si>
  <si>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</si>
  <si>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</si>
  <si>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</si>
  <si>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</si>
  <si>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</si>
  <si>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</si>
  <si>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Átea 4.0</t>
  </si>
  <si>
    <t>Átea 4.1</t>
  </si>
  <si>
    <t>Átea 5.1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</si>
  <si>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</si>
  <si>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</si>
  <si>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</si>
  <si>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</si>
  <si>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</si>
  <si>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</si>
  <si>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</si>
  <si>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</si>
  <si>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 Compensação da Receita Antecipada (4.1.1. + 4.1.2.)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</si>
  <si>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</si>
  <si>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</si>
  <si>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</si>
  <si>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</si>
  <si>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</si>
  <si>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</si>
  <si>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</si>
  <si>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</si>
  <si>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</si>
  <si>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</si>
  <si>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</si>
  <si>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</si>
  <si>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</si>
  <si>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</si>
  <si>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</si>
  <si>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</si>
  <si>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</si>
  <si>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</si>
  <si>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</si>
  <si>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</si>
  <si>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</si>
  <si>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</si>
  <si>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</si>
  <si>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</si>
  <si>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</si>
  <si>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</si>
  <si>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</si>
  <si>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</si>
  <si>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</si>
  <si>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</si>
  <si>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</si>
  <si>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</si>
  <si>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</si>
  <si>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</si>
  <si>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</si>
  <si>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</si>
  <si>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</si>
  <si>
    <t>OPERAÇÃO 16/01/19 - VENCIMENTO 23/01/19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</si>
</sst>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914400</xdr:colOff>
      <xdr:row>82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914400</xdr:colOff>
      <xdr:row>82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914400</xdr:colOff>
      <xdr:row>82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4"/>
  <sheetViews>
    <sheetView showGridLines="0" tabSelected="1" zoomScale="70" zoomScaleNormal="70" zoomScalePageLayoutView="0" workbookViewId="0" topLeftCell="A1">
      <pane xSplit="1" ySplit="6" topLeftCell="B3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82" sqref="A82"/>
    </sheetView>
  </sheetViews>
  <sheetFormatPr defaultColWidth="9.00390625" defaultRowHeight="14.25"/>
  <cols>
    <col min="1" max="1" width="72.125" style="1" customWidth="1"/>
    <col min="2" max="2" width="18.37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4.3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53</v>
      </c>
      <c r="F5" s="4" t="s">
        <v>29</v>
      </c>
      <c r="G5" s="4" t="s">
        <v>36</v>
      </c>
      <c r="H5" s="4" t="s">
        <v>52</v>
      </c>
      <c r="I5" s="4" t="s">
        <v>50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47</v>
      </c>
      <c r="G6" s="3" t="s">
        <v>48</v>
      </c>
      <c r="H6" s="59" t="s">
        <v>26</v>
      </c>
      <c r="I6" s="59" t="s">
        <v>49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430048</v>
      </c>
      <c r="C7" s="10">
        <f t="shared" si="0"/>
        <v>316297</v>
      </c>
      <c r="D7" s="10">
        <f t="shared" si="0"/>
        <v>339591</v>
      </c>
      <c r="E7" s="10">
        <f t="shared" si="0"/>
        <v>61482</v>
      </c>
      <c r="F7" s="10">
        <f t="shared" si="0"/>
        <v>291033</v>
      </c>
      <c r="G7" s="10">
        <f t="shared" si="0"/>
        <v>457528</v>
      </c>
      <c r="H7" s="10">
        <f t="shared" si="0"/>
        <v>314907</v>
      </c>
      <c r="I7" s="10">
        <f t="shared" si="0"/>
        <v>68340</v>
      </c>
      <c r="J7" s="10">
        <f t="shared" si="0"/>
        <v>374078</v>
      </c>
      <c r="K7" s="10">
        <f t="shared" si="0"/>
        <v>269848</v>
      </c>
      <c r="L7" s="10">
        <f t="shared" si="0"/>
        <v>327771</v>
      </c>
      <c r="M7" s="10">
        <f t="shared" si="0"/>
        <v>125687</v>
      </c>
      <c r="N7" s="10">
        <f t="shared" si="0"/>
        <v>86162</v>
      </c>
      <c r="O7" s="10">
        <f>+O8+O18+O22</f>
        <v>3462772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218212</v>
      </c>
      <c r="C8" s="12">
        <f t="shared" si="1"/>
        <v>169574</v>
      </c>
      <c r="D8" s="12">
        <f t="shared" si="1"/>
        <v>198254</v>
      </c>
      <c r="E8" s="12">
        <f t="shared" si="1"/>
        <v>32325</v>
      </c>
      <c r="F8" s="12">
        <f t="shared" si="1"/>
        <v>158289</v>
      </c>
      <c r="G8" s="12">
        <f t="shared" si="1"/>
        <v>250013</v>
      </c>
      <c r="H8" s="12">
        <f t="shared" si="1"/>
        <v>163292</v>
      </c>
      <c r="I8" s="12">
        <f t="shared" si="1"/>
        <v>35858</v>
      </c>
      <c r="J8" s="12">
        <f t="shared" si="1"/>
        <v>206616</v>
      </c>
      <c r="K8" s="12">
        <f t="shared" si="1"/>
        <v>144566</v>
      </c>
      <c r="L8" s="12">
        <f t="shared" si="1"/>
        <v>168356</v>
      </c>
      <c r="M8" s="12">
        <f t="shared" si="1"/>
        <v>70810</v>
      </c>
      <c r="N8" s="12">
        <f t="shared" si="1"/>
        <v>52150</v>
      </c>
      <c r="O8" s="12">
        <f>SUM(B8:N8)</f>
        <v>1868315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91</v>
      </c>
      <c r="B9" s="14">
        <v>19843</v>
      </c>
      <c r="C9" s="14">
        <v>19002</v>
      </c>
      <c r="D9" s="14">
        <v>14163</v>
      </c>
      <c r="E9" s="14">
        <v>2705</v>
      </c>
      <c r="F9" s="14">
        <v>12101</v>
      </c>
      <c r="G9" s="14">
        <v>21116</v>
      </c>
      <c r="H9" s="14">
        <v>18558</v>
      </c>
      <c r="I9" s="14">
        <v>3835</v>
      </c>
      <c r="J9" s="14">
        <v>11697</v>
      </c>
      <c r="K9" s="14">
        <v>14709</v>
      </c>
      <c r="L9" s="14">
        <v>11434</v>
      </c>
      <c r="M9" s="14">
        <v>7111</v>
      </c>
      <c r="N9" s="14">
        <v>5699</v>
      </c>
      <c r="O9" s="12">
        <f aca="true" t="shared" si="2" ref="O9:O17">SUM(B9:N9)</f>
        <v>161973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190241</v>
      </c>
      <c r="C10" s="14">
        <f>C11+C12+C13</f>
        <v>144414</v>
      </c>
      <c r="D10" s="14">
        <f>D11+D12+D13</f>
        <v>177081</v>
      </c>
      <c r="E10" s="14">
        <f>E11+E12+E13</f>
        <v>28482</v>
      </c>
      <c r="F10" s="14">
        <f aca="true" t="shared" si="3" ref="F10:N10">F11+F12+F13</f>
        <v>139980</v>
      </c>
      <c r="G10" s="14">
        <f t="shared" si="3"/>
        <v>218692</v>
      </c>
      <c r="H10" s="14">
        <f>H11+H12+H13</f>
        <v>138819</v>
      </c>
      <c r="I10" s="14">
        <f>I11+I12+I13</f>
        <v>30688</v>
      </c>
      <c r="J10" s="14">
        <f>J11+J12+J13</f>
        <v>186771</v>
      </c>
      <c r="K10" s="14">
        <f>K11+K12+K13</f>
        <v>124223</v>
      </c>
      <c r="L10" s="14">
        <f>L11+L12+L13</f>
        <v>149653</v>
      </c>
      <c r="M10" s="14">
        <f t="shared" si="3"/>
        <v>61306</v>
      </c>
      <c r="N10" s="14">
        <f t="shared" si="3"/>
        <v>44922</v>
      </c>
      <c r="O10" s="12">
        <f t="shared" si="2"/>
        <v>1635272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95932</v>
      </c>
      <c r="C11" s="14">
        <v>74624</v>
      </c>
      <c r="D11" s="14">
        <v>86544</v>
      </c>
      <c r="E11" s="14">
        <v>14723</v>
      </c>
      <c r="F11" s="14">
        <v>69723</v>
      </c>
      <c r="G11" s="14">
        <v>110474</v>
      </c>
      <c r="H11" s="14">
        <v>72556</v>
      </c>
      <c r="I11" s="14">
        <v>16252</v>
      </c>
      <c r="J11" s="14">
        <v>95073</v>
      </c>
      <c r="K11" s="14">
        <v>62813</v>
      </c>
      <c r="L11" s="14">
        <v>75033</v>
      </c>
      <c r="M11" s="14">
        <v>30312</v>
      </c>
      <c r="N11" s="14">
        <v>21339</v>
      </c>
      <c r="O11" s="12">
        <f t="shared" si="2"/>
        <v>825398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92817</v>
      </c>
      <c r="C12" s="14">
        <v>68227</v>
      </c>
      <c r="D12" s="14">
        <v>89539</v>
      </c>
      <c r="E12" s="14">
        <v>13488</v>
      </c>
      <c r="F12" s="14">
        <v>69040</v>
      </c>
      <c r="G12" s="14">
        <v>105782</v>
      </c>
      <c r="H12" s="14">
        <v>65116</v>
      </c>
      <c r="I12" s="14">
        <v>14169</v>
      </c>
      <c r="J12" s="14">
        <v>90557</v>
      </c>
      <c r="K12" s="14">
        <v>60361</v>
      </c>
      <c r="L12" s="14">
        <v>73498</v>
      </c>
      <c r="M12" s="14">
        <v>30454</v>
      </c>
      <c r="N12" s="14">
        <v>23256</v>
      </c>
      <c r="O12" s="12">
        <f t="shared" si="2"/>
        <v>796304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1492</v>
      </c>
      <c r="C13" s="14">
        <v>1563</v>
      </c>
      <c r="D13" s="14">
        <v>998</v>
      </c>
      <c r="E13" s="14">
        <v>271</v>
      </c>
      <c r="F13" s="14">
        <v>1217</v>
      </c>
      <c r="G13" s="14">
        <v>2436</v>
      </c>
      <c r="H13" s="14">
        <v>1147</v>
      </c>
      <c r="I13" s="14">
        <v>267</v>
      </c>
      <c r="J13" s="14">
        <v>1141</v>
      </c>
      <c r="K13" s="14">
        <v>1049</v>
      </c>
      <c r="L13" s="14">
        <v>1122</v>
      </c>
      <c r="M13" s="14">
        <v>540</v>
      </c>
      <c r="N13" s="14">
        <v>327</v>
      </c>
      <c r="O13" s="12">
        <f t="shared" si="2"/>
        <v>13570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8128</v>
      </c>
      <c r="C14" s="14">
        <f>C15+C16+C17</f>
        <v>6158</v>
      </c>
      <c r="D14" s="14">
        <f>D15+D16+D17</f>
        <v>7010</v>
      </c>
      <c r="E14" s="14">
        <f>E15+E16+E17</f>
        <v>1138</v>
      </c>
      <c r="F14" s="14">
        <f aca="true" t="shared" si="4" ref="F14:N14">F15+F16+F17</f>
        <v>6208</v>
      </c>
      <c r="G14" s="14">
        <f t="shared" si="4"/>
        <v>10205</v>
      </c>
      <c r="H14" s="14">
        <f>H15+H16+H17</f>
        <v>5915</v>
      </c>
      <c r="I14" s="14">
        <f>I15+I16+I17</f>
        <v>1335</v>
      </c>
      <c r="J14" s="14">
        <f>J15+J16+J17</f>
        <v>8148</v>
      </c>
      <c r="K14" s="14">
        <f>K15+K16+K17</f>
        <v>5634</v>
      </c>
      <c r="L14" s="14">
        <f>L15+L16+L17</f>
        <v>7269</v>
      </c>
      <c r="M14" s="14">
        <f t="shared" si="4"/>
        <v>2393</v>
      </c>
      <c r="N14" s="14">
        <f t="shared" si="4"/>
        <v>1529</v>
      </c>
      <c r="O14" s="12">
        <f t="shared" si="2"/>
        <v>71070</v>
      </c>
    </row>
    <row r="15" spans="1:26" ht="18.75" customHeight="1">
      <c r="A15" s="15" t="s">
        <v>13</v>
      </c>
      <c r="B15" s="14">
        <v>8113</v>
      </c>
      <c r="C15" s="14">
        <v>6145</v>
      </c>
      <c r="D15" s="14">
        <v>7004</v>
      </c>
      <c r="E15" s="14">
        <v>1138</v>
      </c>
      <c r="F15" s="14">
        <v>6198</v>
      </c>
      <c r="G15" s="14">
        <v>10196</v>
      </c>
      <c r="H15" s="14">
        <v>5905</v>
      </c>
      <c r="I15" s="14">
        <v>1334</v>
      </c>
      <c r="J15" s="14">
        <v>8140</v>
      </c>
      <c r="K15" s="14">
        <v>5623</v>
      </c>
      <c r="L15" s="14">
        <v>7257</v>
      </c>
      <c r="M15" s="14">
        <v>2387</v>
      </c>
      <c r="N15" s="14">
        <v>1526</v>
      </c>
      <c r="O15" s="12">
        <f t="shared" si="2"/>
        <v>70966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6</v>
      </c>
      <c r="C16" s="14">
        <v>5</v>
      </c>
      <c r="D16" s="14">
        <v>3</v>
      </c>
      <c r="E16" s="14">
        <v>0</v>
      </c>
      <c r="F16" s="14">
        <v>8</v>
      </c>
      <c r="G16" s="14">
        <v>4</v>
      </c>
      <c r="H16" s="14">
        <v>6</v>
      </c>
      <c r="I16" s="14">
        <v>1</v>
      </c>
      <c r="J16" s="14">
        <v>2</v>
      </c>
      <c r="K16" s="14">
        <v>9</v>
      </c>
      <c r="L16" s="14">
        <v>5</v>
      </c>
      <c r="M16" s="14">
        <v>6</v>
      </c>
      <c r="N16" s="14">
        <v>1</v>
      </c>
      <c r="O16" s="12">
        <f t="shared" si="2"/>
        <v>56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9</v>
      </c>
      <c r="C17" s="14">
        <v>8</v>
      </c>
      <c r="D17" s="14">
        <v>3</v>
      </c>
      <c r="E17" s="14">
        <v>0</v>
      </c>
      <c r="F17" s="14">
        <v>2</v>
      </c>
      <c r="G17" s="14">
        <v>5</v>
      </c>
      <c r="H17" s="14">
        <v>4</v>
      </c>
      <c r="I17" s="14">
        <v>0</v>
      </c>
      <c r="J17" s="14">
        <v>6</v>
      </c>
      <c r="K17" s="14">
        <v>2</v>
      </c>
      <c r="L17" s="14">
        <v>7</v>
      </c>
      <c r="M17" s="14">
        <v>0</v>
      </c>
      <c r="N17" s="14">
        <v>2</v>
      </c>
      <c r="O17" s="12">
        <f t="shared" si="2"/>
        <v>48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139956</v>
      </c>
      <c r="C18" s="18">
        <f>C19+C20+C21</f>
        <v>84885</v>
      </c>
      <c r="D18" s="18">
        <f>D19+D20+D21</f>
        <v>80955</v>
      </c>
      <c r="E18" s="18">
        <f>E19+E20+E21</f>
        <v>15154</v>
      </c>
      <c r="F18" s="18">
        <f aca="true" t="shared" si="5" ref="F18:N18">F19+F20+F21</f>
        <v>75555</v>
      </c>
      <c r="G18" s="18">
        <f t="shared" si="5"/>
        <v>115568</v>
      </c>
      <c r="H18" s="18">
        <f>H19+H20+H21</f>
        <v>91396</v>
      </c>
      <c r="I18" s="18">
        <f>I19+I20+I21</f>
        <v>19249</v>
      </c>
      <c r="J18" s="18">
        <f>J19+J20+J21</f>
        <v>111415</v>
      </c>
      <c r="K18" s="18">
        <f>K19+K20+K21</f>
        <v>75827</v>
      </c>
      <c r="L18" s="18">
        <f>L19+L20+L21</f>
        <v>111935</v>
      </c>
      <c r="M18" s="18">
        <f t="shared" si="5"/>
        <v>39775</v>
      </c>
      <c r="N18" s="18">
        <f t="shared" si="5"/>
        <v>25127</v>
      </c>
      <c r="O18" s="12">
        <f aca="true" t="shared" si="6" ref="O18:O24">SUM(B18:N18)</f>
        <v>986797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76104</v>
      </c>
      <c r="C19" s="14">
        <v>50254</v>
      </c>
      <c r="D19" s="14">
        <v>44552</v>
      </c>
      <c r="E19" s="14">
        <v>8964</v>
      </c>
      <c r="F19" s="14">
        <v>42934</v>
      </c>
      <c r="G19" s="14">
        <v>66511</v>
      </c>
      <c r="H19" s="14">
        <v>53095</v>
      </c>
      <c r="I19" s="14">
        <v>11370</v>
      </c>
      <c r="J19" s="14">
        <v>62697</v>
      </c>
      <c r="K19" s="14">
        <v>42644</v>
      </c>
      <c r="L19" s="14">
        <v>60429</v>
      </c>
      <c r="M19" s="14">
        <v>21773</v>
      </c>
      <c r="N19" s="14">
        <v>13387</v>
      </c>
      <c r="O19" s="12">
        <f t="shared" si="6"/>
        <v>554714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63022</v>
      </c>
      <c r="C20" s="14">
        <v>33999</v>
      </c>
      <c r="D20" s="14">
        <v>36035</v>
      </c>
      <c r="E20" s="14">
        <v>6080</v>
      </c>
      <c r="F20" s="14">
        <v>32139</v>
      </c>
      <c r="G20" s="14">
        <v>48115</v>
      </c>
      <c r="H20" s="14">
        <v>37814</v>
      </c>
      <c r="I20" s="14">
        <v>7753</v>
      </c>
      <c r="J20" s="14">
        <v>48155</v>
      </c>
      <c r="K20" s="14">
        <v>32733</v>
      </c>
      <c r="L20" s="14">
        <v>50812</v>
      </c>
      <c r="M20" s="14">
        <v>17753</v>
      </c>
      <c r="N20" s="14">
        <v>11599</v>
      </c>
      <c r="O20" s="12">
        <f t="shared" si="6"/>
        <v>426009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830</v>
      </c>
      <c r="C21" s="14">
        <v>632</v>
      </c>
      <c r="D21" s="14">
        <v>368</v>
      </c>
      <c r="E21" s="14">
        <v>110</v>
      </c>
      <c r="F21" s="14">
        <v>482</v>
      </c>
      <c r="G21" s="14">
        <v>942</v>
      </c>
      <c r="H21" s="14">
        <v>487</v>
      </c>
      <c r="I21" s="14">
        <v>126</v>
      </c>
      <c r="J21" s="14">
        <v>563</v>
      </c>
      <c r="K21" s="14">
        <v>450</v>
      </c>
      <c r="L21" s="14">
        <v>694</v>
      </c>
      <c r="M21" s="14">
        <v>249</v>
      </c>
      <c r="N21" s="14">
        <v>141</v>
      </c>
      <c r="O21" s="12">
        <f t="shared" si="6"/>
        <v>6074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71880</v>
      </c>
      <c r="C22" s="14">
        <f>C23+C24</f>
        <v>61838</v>
      </c>
      <c r="D22" s="14">
        <f>D23+D24</f>
        <v>60382</v>
      </c>
      <c r="E22" s="14">
        <f>E23+E24</f>
        <v>14003</v>
      </c>
      <c r="F22" s="14">
        <f aca="true" t="shared" si="7" ref="F22:N22">F23+F24</f>
        <v>57189</v>
      </c>
      <c r="G22" s="14">
        <f t="shared" si="7"/>
        <v>91947</v>
      </c>
      <c r="H22" s="14">
        <f>H23+H24</f>
        <v>60219</v>
      </c>
      <c r="I22" s="14">
        <f>I23+I24</f>
        <v>13233</v>
      </c>
      <c r="J22" s="14">
        <f>J23+J24</f>
        <v>56047</v>
      </c>
      <c r="K22" s="14">
        <f>K23+K24</f>
        <v>49455</v>
      </c>
      <c r="L22" s="14">
        <f>L23+L24</f>
        <v>47480</v>
      </c>
      <c r="M22" s="14">
        <f t="shared" si="7"/>
        <v>15102</v>
      </c>
      <c r="N22" s="14">
        <f t="shared" si="7"/>
        <v>8885</v>
      </c>
      <c r="O22" s="12">
        <f t="shared" si="6"/>
        <v>607660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71880</v>
      </c>
      <c r="C23" s="14">
        <v>61837</v>
      </c>
      <c r="D23" s="14">
        <v>60376</v>
      </c>
      <c r="E23" s="14">
        <v>14002</v>
      </c>
      <c r="F23" s="14">
        <v>57188</v>
      </c>
      <c r="G23" s="14">
        <v>91941</v>
      </c>
      <c r="H23" s="14">
        <v>60215</v>
      </c>
      <c r="I23" s="14">
        <v>13230</v>
      </c>
      <c r="J23" s="14">
        <v>56047</v>
      </c>
      <c r="K23" s="14">
        <v>49450</v>
      </c>
      <c r="L23" s="14">
        <v>47479</v>
      </c>
      <c r="M23" s="14">
        <v>15102</v>
      </c>
      <c r="N23" s="14">
        <v>8885</v>
      </c>
      <c r="O23" s="12">
        <f t="shared" si="6"/>
        <v>607632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0</v>
      </c>
      <c r="C24" s="14">
        <v>1</v>
      </c>
      <c r="D24" s="14">
        <v>6</v>
      </c>
      <c r="E24" s="14">
        <v>1</v>
      </c>
      <c r="F24" s="14">
        <v>1</v>
      </c>
      <c r="G24" s="14">
        <v>6</v>
      </c>
      <c r="H24" s="14">
        <v>4</v>
      </c>
      <c r="I24" s="14">
        <v>3</v>
      </c>
      <c r="J24" s="14">
        <v>0</v>
      </c>
      <c r="K24" s="14">
        <v>5</v>
      </c>
      <c r="L24" s="14">
        <v>1</v>
      </c>
      <c r="M24" s="14">
        <v>0</v>
      </c>
      <c r="N24" s="14">
        <v>0</v>
      </c>
      <c r="O24" s="12">
        <f t="shared" si="6"/>
        <v>28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/>
      <c r="N25" s="18"/>
      <c r="O25" s="20"/>
    </row>
    <row r="26" spans="1:26" ht="18.75" customHeight="1">
      <c r="A26" s="2" t="s">
        <v>56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1.8563</v>
      </c>
      <c r="H26" s="23">
        <v>2.1676</v>
      </c>
      <c r="I26" s="23">
        <v>2.3751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92</v>
      </c>
      <c r="B28" s="56">
        <f>B29+B30</f>
        <v>944563.7088</v>
      </c>
      <c r="C28" s="56">
        <f aca="true" t="shared" si="8" ref="C28:N28">C29+C30</f>
        <v>734502.7157</v>
      </c>
      <c r="D28" s="56">
        <f t="shared" si="8"/>
        <v>677462.0937000001</v>
      </c>
      <c r="E28" s="56">
        <f t="shared" si="8"/>
        <v>181943.6826</v>
      </c>
      <c r="F28" s="56">
        <f t="shared" si="8"/>
        <v>664387.0094999999</v>
      </c>
      <c r="G28" s="56">
        <f t="shared" si="8"/>
        <v>853976.3264</v>
      </c>
      <c r="H28" s="56">
        <f t="shared" si="8"/>
        <v>686093.0832000001</v>
      </c>
      <c r="I28" s="56">
        <f t="shared" si="8"/>
        <v>162314.334</v>
      </c>
      <c r="J28" s="56">
        <f t="shared" si="8"/>
        <v>825312.6852000001</v>
      </c>
      <c r="K28" s="56">
        <f t="shared" si="8"/>
        <v>685769.6108</v>
      </c>
      <c r="L28" s="56">
        <f t="shared" si="8"/>
        <v>809816.6594</v>
      </c>
      <c r="M28" s="56">
        <f t="shared" si="8"/>
        <v>390669.88550000003</v>
      </c>
      <c r="N28" s="56">
        <f t="shared" si="8"/>
        <v>228272.4322</v>
      </c>
      <c r="O28" s="56">
        <f>SUM(B28:N28)</f>
        <v>7845084.226999999</v>
      </c>
      <c r="Q28" s="62"/>
    </row>
    <row r="29" spans="1:15" ht="18.75" customHeight="1">
      <c r="A29" s="54" t="s">
        <v>57</v>
      </c>
      <c r="B29" s="52">
        <f aca="true" t="shared" si="9" ref="B29:N29">B26*B7</f>
        <v>939912.9088</v>
      </c>
      <c r="C29" s="52">
        <f t="shared" si="9"/>
        <v>726882.1357</v>
      </c>
      <c r="D29" s="52">
        <f t="shared" si="9"/>
        <v>665836.0737000001</v>
      </c>
      <c r="E29" s="52">
        <f t="shared" si="9"/>
        <v>181943.6826</v>
      </c>
      <c r="F29" s="52">
        <f t="shared" si="9"/>
        <v>655260.7995</v>
      </c>
      <c r="G29" s="52">
        <f t="shared" si="9"/>
        <v>849309.2264</v>
      </c>
      <c r="H29" s="52">
        <f t="shared" si="9"/>
        <v>682592.4132000001</v>
      </c>
      <c r="I29" s="52">
        <f t="shared" si="9"/>
        <v>162314.334</v>
      </c>
      <c r="J29" s="52">
        <f t="shared" si="9"/>
        <v>813021.1252</v>
      </c>
      <c r="K29" s="52">
        <f t="shared" si="9"/>
        <v>670464.3408</v>
      </c>
      <c r="L29" s="52">
        <f t="shared" si="9"/>
        <v>796942.4094</v>
      </c>
      <c r="M29" s="52">
        <f t="shared" si="9"/>
        <v>385419.1855</v>
      </c>
      <c r="N29" s="52">
        <f t="shared" si="9"/>
        <v>226011.5422</v>
      </c>
      <c r="O29" s="53">
        <f>SUM(B29:N29)</f>
        <v>7755910.177</v>
      </c>
    </row>
    <row r="30" spans="1:26" ht="18.75" customHeight="1">
      <c r="A30" s="17" t="s">
        <v>55</v>
      </c>
      <c r="B30" s="52">
        <v>4650.8</v>
      </c>
      <c r="C30" s="52">
        <v>7620.58</v>
      </c>
      <c r="D30" s="52">
        <v>11626.02</v>
      </c>
      <c r="E30" s="52">
        <v>0</v>
      </c>
      <c r="F30" s="52">
        <v>9126.21</v>
      </c>
      <c r="G30" s="52">
        <v>4667.1</v>
      </c>
      <c r="H30" s="52">
        <v>3500.67</v>
      </c>
      <c r="I30" s="52">
        <v>0</v>
      </c>
      <c r="J30" s="52">
        <v>12291.56</v>
      </c>
      <c r="K30" s="52">
        <v>15305.27</v>
      </c>
      <c r="L30" s="52">
        <v>12874.25</v>
      </c>
      <c r="M30" s="52">
        <v>5250.7</v>
      </c>
      <c r="N30" s="52">
        <v>2260.89</v>
      </c>
      <c r="O30" s="53">
        <f>SUM(B30:N30)</f>
        <v>89174.04999999999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90</v>
      </c>
      <c r="B32" s="25">
        <f aca="true" t="shared" si="10" ref="B32:O32">+B33+B35+B42+B43+B44-B45</f>
        <v>-85324.9</v>
      </c>
      <c r="C32" s="25">
        <f t="shared" si="10"/>
        <v>-81708.6</v>
      </c>
      <c r="D32" s="25">
        <f t="shared" si="10"/>
        <v>-81375.98000000001</v>
      </c>
      <c r="E32" s="25">
        <f t="shared" si="10"/>
        <v>-11631.5</v>
      </c>
      <c r="F32" s="25">
        <f t="shared" si="10"/>
        <v>-52534.3</v>
      </c>
      <c r="G32" s="25">
        <f t="shared" si="10"/>
        <v>-91298.8</v>
      </c>
      <c r="H32" s="25">
        <f t="shared" si="10"/>
        <v>-79799.4</v>
      </c>
      <c r="I32" s="25">
        <f t="shared" si="10"/>
        <v>-17990.5</v>
      </c>
      <c r="J32" s="25">
        <f t="shared" si="10"/>
        <v>-50297.1</v>
      </c>
      <c r="K32" s="25">
        <f t="shared" si="10"/>
        <v>-63248.7</v>
      </c>
      <c r="L32" s="25">
        <f t="shared" si="10"/>
        <v>-49166.2</v>
      </c>
      <c r="M32" s="25">
        <f t="shared" si="10"/>
        <v>-30577.3</v>
      </c>
      <c r="N32" s="25">
        <f t="shared" si="10"/>
        <v>-24505.7</v>
      </c>
      <c r="O32" s="25">
        <f t="shared" si="10"/>
        <v>-719458.9799999999</v>
      </c>
    </row>
    <row r="33" spans="1:15" ht="18.75" customHeight="1">
      <c r="A33" s="17" t="s">
        <v>58</v>
      </c>
      <c r="B33" s="26">
        <f>+B34</f>
        <v>-85324.9</v>
      </c>
      <c r="C33" s="26">
        <f aca="true" t="shared" si="11" ref="C33:O33">+C34</f>
        <v>-81708.6</v>
      </c>
      <c r="D33" s="26">
        <f t="shared" si="11"/>
        <v>-60900.9</v>
      </c>
      <c r="E33" s="26">
        <f t="shared" si="11"/>
        <v>-11631.5</v>
      </c>
      <c r="F33" s="26">
        <f t="shared" si="11"/>
        <v>-52034.3</v>
      </c>
      <c r="G33" s="26">
        <f t="shared" si="11"/>
        <v>-90798.8</v>
      </c>
      <c r="H33" s="26">
        <f t="shared" si="11"/>
        <v>-79799.4</v>
      </c>
      <c r="I33" s="26">
        <f t="shared" si="11"/>
        <v>-16490.5</v>
      </c>
      <c r="J33" s="26">
        <f t="shared" si="11"/>
        <v>-50297.1</v>
      </c>
      <c r="K33" s="26">
        <f t="shared" si="11"/>
        <v>-63248.7</v>
      </c>
      <c r="L33" s="26">
        <f t="shared" si="11"/>
        <v>-49166.2</v>
      </c>
      <c r="M33" s="26">
        <f t="shared" si="11"/>
        <v>-30577.3</v>
      </c>
      <c r="N33" s="26">
        <f t="shared" si="11"/>
        <v>-24505.7</v>
      </c>
      <c r="O33" s="26">
        <f t="shared" si="11"/>
        <v>-696483.8999999999</v>
      </c>
    </row>
    <row r="34" spans="1:26" ht="18.75" customHeight="1">
      <c r="A34" s="13" t="s">
        <v>59</v>
      </c>
      <c r="B34" s="20">
        <f>ROUND(-B9*$D$3,2)</f>
        <v>-85324.9</v>
      </c>
      <c r="C34" s="20">
        <f>ROUND(-C9*$D$3,2)</f>
        <v>-81708.6</v>
      </c>
      <c r="D34" s="20">
        <f>ROUND(-D9*$D$3,2)</f>
        <v>-60900.9</v>
      </c>
      <c r="E34" s="20">
        <f>ROUND(-E9*$D$3,2)</f>
        <v>-11631.5</v>
      </c>
      <c r="F34" s="20">
        <f aca="true" t="shared" si="12" ref="F34:N34">ROUND(-F9*$D$3,2)</f>
        <v>-52034.3</v>
      </c>
      <c r="G34" s="20">
        <f t="shared" si="12"/>
        <v>-90798.8</v>
      </c>
      <c r="H34" s="20">
        <f t="shared" si="12"/>
        <v>-79799.4</v>
      </c>
      <c r="I34" s="20">
        <f>ROUND(-I9*$D$3,2)</f>
        <v>-16490.5</v>
      </c>
      <c r="J34" s="20">
        <f>ROUND(-J9*$D$3,2)</f>
        <v>-50297.1</v>
      </c>
      <c r="K34" s="20">
        <f>ROUND(-K9*$D$3,2)</f>
        <v>-63248.7</v>
      </c>
      <c r="L34" s="20">
        <f>ROUND(-L9*$D$3,2)</f>
        <v>-49166.2</v>
      </c>
      <c r="M34" s="20">
        <f t="shared" si="12"/>
        <v>-30577.3</v>
      </c>
      <c r="N34" s="20">
        <f t="shared" si="12"/>
        <v>-24505.7</v>
      </c>
      <c r="O34" s="44">
        <f aca="true" t="shared" si="13" ref="O34:O45">SUM(B34:N34)</f>
        <v>-696483.8999999999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60</v>
      </c>
      <c r="B35" s="26">
        <f aca="true" t="shared" si="14" ref="B35:K35">SUM(B36:B41)</f>
        <v>0</v>
      </c>
      <c r="C35" s="26">
        <f t="shared" si="14"/>
        <v>0</v>
      </c>
      <c r="D35" s="26">
        <f t="shared" si="14"/>
        <v>-20475.08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-1500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-22975.08</v>
      </c>
    </row>
    <row r="36" spans="1:26" ht="18.75" customHeight="1">
      <c r="A36" s="13" t="s">
        <v>61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62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63</v>
      </c>
      <c r="B38" s="24">
        <v>0</v>
      </c>
      <c r="C38" s="24">
        <v>0</v>
      </c>
      <c r="D38" s="24">
        <f>-500-19975.08</f>
        <v>-20475.08</v>
      </c>
      <c r="E38" s="24">
        <v>0</v>
      </c>
      <c r="F38" s="24">
        <v>-500</v>
      </c>
      <c r="G38" s="24">
        <v>-500</v>
      </c>
      <c r="H38" s="24">
        <v>0</v>
      </c>
      <c r="I38" s="24">
        <v>-1500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-22975.08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95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68" t="s">
        <v>68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68" t="s">
        <v>69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70</v>
      </c>
      <c r="B46" s="29">
        <f aca="true" t="shared" si="15" ref="B46:N46">+B28+B32</f>
        <v>859238.8088</v>
      </c>
      <c r="C46" s="29">
        <f t="shared" si="15"/>
        <v>652794.1157</v>
      </c>
      <c r="D46" s="29">
        <f t="shared" si="15"/>
        <v>596086.1137000001</v>
      </c>
      <c r="E46" s="29">
        <f t="shared" si="15"/>
        <v>170312.1826</v>
      </c>
      <c r="F46" s="29">
        <f t="shared" si="15"/>
        <v>611852.7094999999</v>
      </c>
      <c r="G46" s="29">
        <f t="shared" si="15"/>
        <v>762677.5264</v>
      </c>
      <c r="H46" s="29">
        <f t="shared" si="15"/>
        <v>606293.6832000001</v>
      </c>
      <c r="I46" s="29">
        <f t="shared" si="15"/>
        <v>144323.834</v>
      </c>
      <c r="J46" s="29">
        <f t="shared" si="15"/>
        <v>775015.5852000001</v>
      </c>
      <c r="K46" s="29">
        <f t="shared" si="15"/>
        <v>622520.9108000001</v>
      </c>
      <c r="L46" s="29">
        <f t="shared" si="15"/>
        <v>760650.4594</v>
      </c>
      <c r="M46" s="29">
        <f t="shared" si="15"/>
        <v>360092.58550000004</v>
      </c>
      <c r="N46" s="29">
        <f t="shared" si="15"/>
        <v>203766.7322</v>
      </c>
      <c r="O46" s="29">
        <f>SUM(B46:N46)</f>
        <v>7125625.247</v>
      </c>
      <c r="P46" s="65"/>
      <c r="Q46" s="67"/>
      <c r="T46"/>
      <c r="U46"/>
      <c r="V46"/>
      <c r="W46"/>
      <c r="X46"/>
      <c r="Y46"/>
      <c r="Z46"/>
    </row>
    <row r="47" spans="1:19" ht="15" customHeight="1">
      <c r="A47" s="33"/>
      <c r="B47" s="66"/>
      <c r="C47" s="45"/>
      <c r="D47" s="45"/>
      <c r="E47" s="45"/>
      <c r="F47" s="45"/>
      <c r="G47" s="45"/>
      <c r="H47" s="45"/>
      <c r="I47" s="66"/>
      <c r="J47" s="45"/>
      <c r="K47" s="45"/>
      <c r="L47" s="45"/>
      <c r="M47" s="45"/>
      <c r="N47" s="45"/>
      <c r="O47" s="46"/>
      <c r="P47" s="67"/>
      <c r="Q47" s="63"/>
      <c r="R47" s="65"/>
      <c r="S47"/>
    </row>
    <row r="48" spans="1:17" ht="15" customHeight="1">
      <c r="A48" s="28"/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/>
      <c r="N48" s="30"/>
      <c r="O48" s="31"/>
      <c r="Q48" s="64"/>
    </row>
    <row r="49" spans="1:17" ht="18.75" customHeight="1">
      <c r="A49" s="2" t="s">
        <v>71</v>
      </c>
      <c r="B49" s="35">
        <f>SUM(B50:B63)</f>
        <v>859238.82</v>
      </c>
      <c r="C49" s="35">
        <f aca="true" t="shared" si="16" ref="C49:N49">SUM(C50:C63)</f>
        <v>652794.12</v>
      </c>
      <c r="D49" s="35">
        <f t="shared" si="16"/>
        <v>596086.11</v>
      </c>
      <c r="E49" s="35">
        <f t="shared" si="16"/>
        <v>170312.18</v>
      </c>
      <c r="F49" s="35">
        <f t="shared" si="16"/>
        <v>611852.71</v>
      </c>
      <c r="G49" s="35">
        <f t="shared" si="16"/>
        <v>762677.53</v>
      </c>
      <c r="H49" s="35">
        <f t="shared" si="16"/>
        <v>606293.68</v>
      </c>
      <c r="I49" s="35">
        <f t="shared" si="16"/>
        <v>144323.83</v>
      </c>
      <c r="J49" s="35">
        <f t="shared" si="16"/>
        <v>775015.59</v>
      </c>
      <c r="K49" s="35">
        <f t="shared" si="16"/>
        <v>622520.91</v>
      </c>
      <c r="L49" s="35">
        <f t="shared" si="16"/>
        <v>760650.46</v>
      </c>
      <c r="M49" s="35">
        <f t="shared" si="16"/>
        <v>360092.59</v>
      </c>
      <c r="N49" s="35">
        <f t="shared" si="16"/>
        <v>203766.73</v>
      </c>
      <c r="O49" s="29">
        <f>SUM(O50:O63)</f>
        <v>7125625.26</v>
      </c>
      <c r="Q49" s="64"/>
    </row>
    <row r="50" spans="1:18" ht="18.75" customHeight="1">
      <c r="A50" s="17" t="s">
        <v>39</v>
      </c>
      <c r="B50" s="35">
        <v>164142.62</v>
      </c>
      <c r="C50" s="35">
        <v>182450.48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346593.1</v>
      </c>
      <c r="P50"/>
      <c r="Q50" s="64"/>
      <c r="R50" s="65"/>
    </row>
    <row r="51" spans="1:16" ht="18.75" customHeight="1">
      <c r="A51" s="17" t="s">
        <v>40</v>
      </c>
      <c r="B51" s="35">
        <v>695096.2</v>
      </c>
      <c r="C51" s="35">
        <v>470343.64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1165439.8399999999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596086.11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596086.11</v>
      </c>
      <c r="Q52"/>
    </row>
    <row r="53" spans="1:18" ht="18.75" customHeight="1">
      <c r="A53" s="17" t="s">
        <v>54</v>
      </c>
      <c r="B53" s="34">
        <v>0</v>
      </c>
      <c r="C53" s="34">
        <v>0</v>
      </c>
      <c r="D53" s="34">
        <v>0</v>
      </c>
      <c r="E53" s="26">
        <v>170312.18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170312.18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611852.71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611852.71</v>
      </c>
      <c r="S54"/>
    </row>
    <row r="55" spans="1:20" ht="18.75" customHeight="1">
      <c r="A55" s="17" t="s">
        <v>72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762677.53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762677.53</v>
      </c>
      <c r="T55"/>
    </row>
    <row r="56" spans="1:21" ht="18.75" customHeight="1">
      <c r="A56" s="17" t="s">
        <v>76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606293.68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606293.68</v>
      </c>
      <c r="U56"/>
    </row>
    <row r="57" spans="1:21" ht="18.75" customHeight="1">
      <c r="A57" s="17" t="s">
        <v>73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144323.83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144323.83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775015.59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775015.59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622520.91</v>
      </c>
      <c r="L59" s="34">
        <v>0</v>
      </c>
      <c r="M59" s="34">
        <v>0</v>
      </c>
      <c r="N59" s="34">
        <v>0</v>
      </c>
      <c r="O59" s="29">
        <f t="shared" si="17"/>
        <v>622520.91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760650.46</v>
      </c>
      <c r="M60" s="34">
        <v>0</v>
      </c>
      <c r="N60" s="34">
        <v>0</v>
      </c>
      <c r="O60" s="26">
        <f t="shared" si="17"/>
        <v>760650.46</v>
      </c>
      <c r="X60"/>
    </row>
    <row r="61" spans="1:25" ht="18.75" customHeight="1">
      <c r="A61" s="17" t="s">
        <v>74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360092.59</v>
      </c>
      <c r="N61" s="34">
        <v>0</v>
      </c>
      <c r="O61" s="29">
        <f t="shared" si="17"/>
        <v>360092.59</v>
      </c>
      <c r="Y61"/>
    </row>
    <row r="62" spans="1:26" ht="18.75" customHeight="1">
      <c r="A62" s="17" t="s">
        <v>75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203766.73</v>
      </c>
      <c r="O62" s="26">
        <f t="shared" si="17"/>
        <v>203766.73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/>
      <c r="N64" s="71"/>
      <c r="O64" s="71"/>
    </row>
    <row r="65" spans="1:15" ht="15" customHeight="1">
      <c r="A65" s="36"/>
      <c r="B65" s="37">
        <v>0</v>
      </c>
      <c r="C65" s="37">
        <v>0</v>
      </c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/>
      <c r="N65" s="37"/>
      <c r="O65" s="38"/>
    </row>
    <row r="66" spans="1:15" ht="18.75" customHeight="1">
      <c r="A66" s="2" t="s">
        <v>94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77</v>
      </c>
      <c r="B67" s="42">
        <v>2.4591173802615796</v>
      </c>
      <c r="C67" s="42">
        <v>2.610786382241591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78</v>
      </c>
      <c r="B68" s="42">
        <v>2.130489991814867</v>
      </c>
      <c r="C68" s="42">
        <v>2.1950999851405486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79</v>
      </c>
      <c r="B69" s="42">
        <v>0</v>
      </c>
      <c r="C69" s="42">
        <v>0</v>
      </c>
      <c r="D69" s="22">
        <f>(D$29/D$7)</f>
        <v>1.9607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80</v>
      </c>
      <c r="B70" s="42">
        <v>0</v>
      </c>
      <c r="C70" s="42">
        <v>0</v>
      </c>
      <c r="D70" s="42">
        <v>0</v>
      </c>
      <c r="E70" s="22">
        <f>(E$29/E$7)</f>
        <v>2.9593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81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82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1.8563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83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89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2.3751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84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85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86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87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88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2" ht="21" customHeight="1">
      <c r="A80" s="60" t="s">
        <v>51</v>
      </c>
      <c r="B80" s="61"/>
      <c r="C80"/>
      <c r="D80"/>
      <c r="E80"/>
      <c r="F80"/>
      <c r="G80"/>
      <c r="H80" s="39"/>
      <c r="I80" s="39"/>
      <c r="J80"/>
      <c r="K80"/>
      <c r="L80"/>
    </row>
    <row r="81" spans="1:14" ht="15.75">
      <c r="A81" s="69" t="s">
        <v>93</v>
      </c>
      <c r="B81" s="69">
        <v>0</v>
      </c>
      <c r="C81" s="69">
        <v>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/>
      <c r="N81" s="69"/>
    </row>
    <row r="82" spans="2:12" ht="14.25">
      <c r="B82" s="61"/>
      <c r="C82"/>
      <c r="D82"/>
      <c r="E82"/>
      <c r="F82"/>
      <c r="G82"/>
      <c r="H82" s="39"/>
      <c r="I82" s="39"/>
      <c r="J82"/>
      <c r="K82"/>
      <c r="L82"/>
    </row>
    <row r="83" spans="2:12" ht="14.25">
      <c r="B83" s="61"/>
      <c r="C83"/>
      <c r="D83"/>
      <c r="E83"/>
      <c r="F83"/>
      <c r="G83"/>
      <c r="H83"/>
      <c r="I83"/>
      <c r="J83"/>
      <c r="K83"/>
      <c r="L83"/>
    </row>
    <row r="84" spans="2:12" ht="14.25">
      <c r="B84"/>
      <c r="C84"/>
      <c r="D84"/>
      <c r="E84"/>
      <c r="F84"/>
      <c r="G84"/>
      <c r="H84" s="40"/>
      <c r="I84" s="40"/>
      <c r="J84" s="41"/>
      <c r="K84" s="41"/>
      <c r="L84" s="41"/>
    </row>
    <row r="85" spans="2:12" ht="14.25">
      <c r="B85"/>
      <c r="C85"/>
      <c r="D85"/>
      <c r="E85"/>
      <c r="F85"/>
      <c r="G85"/>
      <c r="H85"/>
      <c r="I85"/>
      <c r="J85"/>
      <c r="K85"/>
      <c r="L85"/>
    </row>
    <row r="86" spans="2:12" ht="14.25">
      <c r="B86"/>
      <c r="C86"/>
      <c r="D86"/>
      <c r="E86"/>
      <c r="F86"/>
      <c r="G86"/>
      <c r="H86"/>
      <c r="I86"/>
      <c r="J86"/>
      <c r="K86"/>
      <c r="L86"/>
    </row>
    <row r="87" spans="2:12" ht="14.25">
      <c r="B87"/>
      <c r="C87"/>
      <c r="D87"/>
      <c r="E87"/>
      <c r="F87"/>
      <c r="G87"/>
      <c r="H87"/>
      <c r="I87"/>
      <c r="J87"/>
      <c r="K87"/>
      <c r="L87"/>
    </row>
    <row r="88" spans="2:12" ht="14.25">
      <c r="B88"/>
      <c r="C88"/>
      <c r="D88"/>
      <c r="E88"/>
      <c r="F88"/>
      <c r="G88"/>
      <c r="H88"/>
      <c r="I88"/>
      <c r="J88"/>
      <c r="K88"/>
      <c r="L88"/>
    </row>
    <row r="89" spans="2:12" ht="14.25">
      <c r="B89"/>
      <c r="C89"/>
      <c r="D89"/>
      <c r="E89"/>
      <c r="F89"/>
      <c r="G89"/>
      <c r="H89"/>
      <c r="I89"/>
      <c r="J89"/>
      <c r="K89"/>
      <c r="L89"/>
    </row>
    <row r="90" spans="2:12" ht="14.25">
      <c r="B90"/>
      <c r="C90"/>
      <c r="D90"/>
      <c r="E90"/>
      <c r="F90"/>
      <c r="G90"/>
      <c r="H90"/>
      <c r="I90"/>
      <c r="J90"/>
      <c r="K90"/>
      <c r="L90"/>
    </row>
    <row r="91" ht="14.25">
      <c r="K91"/>
    </row>
    <row r="92" ht="14.25">
      <c r="L92"/>
    </row>
    <row r="93" ht="14.25">
      <c r="M93"/>
    </row>
    <row r="94" ht="14.25">
      <c r="N94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2019-01-22T17:59:44Z</dcterms:modified>
  <cp:category/>
  <cp:version/>
  <cp:contentType/>
  <cp:contentStatus/>
</cp:coreProperties>
</file>