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<sst xmlns="http://schemas.openxmlformats.org/spreadsheetml/2006/main" count="100" uniqueCount="98">
  <si>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</si>
  <si>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</si>
  <si>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</si>
  <si>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</si>
  <si>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</si>
  <si>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</si>
  <si>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</si>
  <si>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</si>
  <si>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</si>
  <si>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</si>
  <si>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</si>
  <si>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</si>
  <si>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</si>
  <si>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</si>
  <si>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</si>
  <si>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</si>
  <si>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</si>
  <si>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</si>
  <si>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</si>
  <si>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</si>
  <si>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</si>
  <si>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</si>
  <si>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</si>
  <si>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</si>
  <si>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</si>
  <si>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</si>
  <si>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</si>
  <si>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</si>
  <si>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</si>
  <si>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</si>
  <si>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</si>
  <si>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</si>
  <si>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</si>
  <si>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</si>
  <si>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</si>
  <si>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</si>
  <si>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</si>
  <si>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</si>
  <si>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</si>
  <si>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</si>
  <si>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</si>
  <si>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</si>
  <si>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</si>
  <si>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</si>
  <si>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</si>
  <si>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</si>
  <si>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</si>
  <si>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</si>
  <si>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</si>
  <si>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</si>
  <si>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</si>
  <si>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</si>
  <si>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</si>
  <si>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</si>
  <si>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</si>
  <si>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</si>
  <si>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</si>
  <si>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</si>
  <si>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</si>
  <si>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</si>
  <si>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</si>
  <si>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</si>
  <si>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</si>
  <si>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</si>
  <si>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</si>
  <si>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</si>
  <si>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</si>
  <si>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</si>
  <si>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</si>
  <si>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</si>
  <si>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</si>
  <si>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</si>
  <si>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</si>
  <si>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</si>
  <si>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</si>
  <si>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</si>
  <si>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</si>
  <si>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</si>
  <si>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</si>
  <si>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</si>
  <si>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</si>
  <si>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</si>
  <si>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</si>
  <si>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</si>
  <si>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</si>
  <si>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</si>
  <si>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</si>
  <si>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</si>
  <si>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</si>
  <si>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</si>
  <si>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</si>
  <si>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</si>
  <si>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</si>
  <si>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OPERAÇÃO 11/01/19 - VENCIMENTO 18/01/19</t>
  </si>
  <si>
    <t>4.3. Revisão de Remuneração pelo Transporte Coletivo (1)</t>
  </si>
  <si>
    <t>9. Tarifa de Remuneração por Passageiro(2)</t>
  </si>
  <si>
    <t>(1) Revisão de remuneração da rede da madrugada, outubro/2018.</t>
  </si>
  <si>
    <t>(2)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</si>
</sst>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28575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28575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28575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5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68" sqref="C68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59" t="s">
        <v>26</v>
      </c>
      <c r="I6" s="59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431521</v>
      </c>
      <c r="C7" s="10">
        <f t="shared" si="0"/>
        <v>311812</v>
      </c>
      <c r="D7" s="10">
        <f t="shared" si="0"/>
        <v>336077</v>
      </c>
      <c r="E7" s="10">
        <f t="shared" si="0"/>
        <v>61052</v>
      </c>
      <c r="F7" s="10">
        <f t="shared" si="0"/>
        <v>292888</v>
      </c>
      <c r="G7" s="10">
        <f t="shared" si="0"/>
        <v>446347</v>
      </c>
      <c r="H7" s="10">
        <f t="shared" si="0"/>
        <v>303500</v>
      </c>
      <c r="I7" s="10">
        <f t="shared" si="0"/>
        <v>67332</v>
      </c>
      <c r="J7" s="10">
        <f t="shared" si="0"/>
        <v>370590</v>
      </c>
      <c r="K7" s="10">
        <f t="shared" si="0"/>
        <v>266727</v>
      </c>
      <c r="L7" s="10">
        <f t="shared" si="0"/>
        <v>319964</v>
      </c>
      <c r="M7" s="10">
        <f t="shared" si="0"/>
        <v>120975</v>
      </c>
      <c r="N7" s="10">
        <f t="shared" si="0"/>
        <v>83926</v>
      </c>
      <c r="O7" s="10">
        <f>+O8+O18+O22</f>
        <v>3412711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221897</v>
      </c>
      <c r="C8" s="12">
        <f t="shared" si="1"/>
        <v>169420</v>
      </c>
      <c r="D8" s="12">
        <f t="shared" si="1"/>
        <v>198338</v>
      </c>
      <c r="E8" s="12">
        <f t="shared" si="1"/>
        <v>32191</v>
      </c>
      <c r="F8" s="12">
        <f t="shared" si="1"/>
        <v>160591</v>
      </c>
      <c r="G8" s="12">
        <f t="shared" si="1"/>
        <v>247279</v>
      </c>
      <c r="H8" s="12">
        <f t="shared" si="1"/>
        <v>159283</v>
      </c>
      <c r="I8" s="12">
        <f t="shared" si="1"/>
        <v>36131</v>
      </c>
      <c r="J8" s="12">
        <f t="shared" si="1"/>
        <v>207616</v>
      </c>
      <c r="K8" s="12">
        <f t="shared" si="1"/>
        <v>144916</v>
      </c>
      <c r="L8" s="12">
        <f t="shared" si="1"/>
        <v>167358</v>
      </c>
      <c r="M8" s="12">
        <f t="shared" si="1"/>
        <v>69455</v>
      </c>
      <c r="N8" s="12">
        <f t="shared" si="1"/>
        <v>51531</v>
      </c>
      <c r="O8" s="12">
        <f>SUM(B8:N8)</f>
        <v>1866006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21849</v>
      </c>
      <c r="C9" s="14">
        <v>20832</v>
      </c>
      <c r="D9" s="14">
        <v>15468</v>
      </c>
      <c r="E9" s="14">
        <v>2905</v>
      </c>
      <c r="F9" s="14">
        <v>13276</v>
      </c>
      <c r="G9" s="14">
        <v>22334</v>
      </c>
      <c r="H9" s="14">
        <v>18869</v>
      </c>
      <c r="I9" s="14">
        <v>4262</v>
      </c>
      <c r="J9" s="14">
        <v>12599</v>
      </c>
      <c r="K9" s="14">
        <v>16489</v>
      </c>
      <c r="L9" s="14">
        <v>12551</v>
      </c>
      <c r="M9" s="14">
        <v>7336</v>
      </c>
      <c r="N9" s="14">
        <v>6093</v>
      </c>
      <c r="O9" s="12">
        <f aca="true" t="shared" si="2" ref="O9:O17">SUM(B9:N9)</f>
        <v>174863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192069</v>
      </c>
      <c r="C10" s="14">
        <f>C11+C12+C13</f>
        <v>142567</v>
      </c>
      <c r="D10" s="14">
        <f>D11+D12+D13</f>
        <v>176215</v>
      </c>
      <c r="E10" s="14">
        <f>E11+E12+E13</f>
        <v>28141</v>
      </c>
      <c r="F10" s="14">
        <f aca="true" t="shared" si="3" ref="F10:N10">F11+F12+F13</f>
        <v>141266</v>
      </c>
      <c r="G10" s="14">
        <f t="shared" si="3"/>
        <v>215028</v>
      </c>
      <c r="H10" s="14">
        <f>H11+H12+H13</f>
        <v>134959</v>
      </c>
      <c r="I10" s="14">
        <f>I11+I12+I13</f>
        <v>30582</v>
      </c>
      <c r="J10" s="14">
        <f>J11+J12+J13</f>
        <v>187038</v>
      </c>
      <c r="K10" s="14">
        <f>K11+K12+K13</f>
        <v>122946</v>
      </c>
      <c r="L10" s="14">
        <f>L11+L12+L13</f>
        <v>147693</v>
      </c>
      <c r="M10" s="14">
        <f t="shared" si="3"/>
        <v>59781</v>
      </c>
      <c r="N10" s="14">
        <f t="shared" si="3"/>
        <v>43972</v>
      </c>
      <c r="O10" s="12">
        <f t="shared" si="2"/>
        <v>1622257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97137</v>
      </c>
      <c r="C11" s="14">
        <v>73686</v>
      </c>
      <c r="D11" s="14">
        <v>86494</v>
      </c>
      <c r="E11" s="14">
        <v>14387</v>
      </c>
      <c r="F11" s="14">
        <v>70366</v>
      </c>
      <c r="G11" s="14">
        <v>107696</v>
      </c>
      <c r="H11" s="14">
        <v>70027</v>
      </c>
      <c r="I11" s="14">
        <v>15958</v>
      </c>
      <c r="J11" s="14">
        <v>95404</v>
      </c>
      <c r="K11" s="14">
        <v>61840</v>
      </c>
      <c r="L11" s="14">
        <v>73660</v>
      </c>
      <c r="M11" s="14">
        <v>29210</v>
      </c>
      <c r="N11" s="14">
        <v>20672</v>
      </c>
      <c r="O11" s="12">
        <f t="shared" si="2"/>
        <v>816537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93152</v>
      </c>
      <c r="C12" s="14">
        <v>66975</v>
      </c>
      <c r="D12" s="14">
        <v>88733</v>
      </c>
      <c r="E12" s="14">
        <v>13487</v>
      </c>
      <c r="F12" s="14">
        <v>69455</v>
      </c>
      <c r="G12" s="14">
        <v>104676</v>
      </c>
      <c r="H12" s="14">
        <v>63608</v>
      </c>
      <c r="I12" s="14">
        <v>14288</v>
      </c>
      <c r="J12" s="14">
        <v>90400</v>
      </c>
      <c r="K12" s="14">
        <v>59889</v>
      </c>
      <c r="L12" s="14">
        <v>72744</v>
      </c>
      <c r="M12" s="14">
        <v>30015</v>
      </c>
      <c r="N12" s="14">
        <v>22942</v>
      </c>
      <c r="O12" s="12">
        <f t="shared" si="2"/>
        <v>790364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1780</v>
      </c>
      <c r="C13" s="14">
        <v>1906</v>
      </c>
      <c r="D13" s="14">
        <v>988</v>
      </c>
      <c r="E13" s="14">
        <v>267</v>
      </c>
      <c r="F13" s="14">
        <v>1445</v>
      </c>
      <c r="G13" s="14">
        <v>2656</v>
      </c>
      <c r="H13" s="14">
        <v>1324</v>
      </c>
      <c r="I13" s="14">
        <v>336</v>
      </c>
      <c r="J13" s="14">
        <v>1234</v>
      </c>
      <c r="K13" s="14">
        <v>1217</v>
      </c>
      <c r="L13" s="14">
        <v>1289</v>
      </c>
      <c r="M13" s="14">
        <v>556</v>
      </c>
      <c r="N13" s="14">
        <v>358</v>
      </c>
      <c r="O13" s="12">
        <f t="shared" si="2"/>
        <v>15356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7979</v>
      </c>
      <c r="C14" s="14">
        <f>C15+C16+C17</f>
        <v>6021</v>
      </c>
      <c r="D14" s="14">
        <f>D15+D16+D17</f>
        <v>6655</v>
      </c>
      <c r="E14" s="14">
        <f>E15+E16+E17</f>
        <v>1145</v>
      </c>
      <c r="F14" s="14">
        <f aca="true" t="shared" si="4" ref="F14:N14">F15+F16+F17</f>
        <v>6049</v>
      </c>
      <c r="G14" s="14">
        <f t="shared" si="4"/>
        <v>9917</v>
      </c>
      <c r="H14" s="14">
        <f>H15+H16+H17</f>
        <v>5455</v>
      </c>
      <c r="I14" s="14">
        <f>I15+I16+I17</f>
        <v>1287</v>
      </c>
      <c r="J14" s="14">
        <f>J15+J16+J17</f>
        <v>7979</v>
      </c>
      <c r="K14" s="14">
        <f>K15+K16+K17</f>
        <v>5481</v>
      </c>
      <c r="L14" s="14">
        <f>L15+L16+L17</f>
        <v>7114</v>
      </c>
      <c r="M14" s="14">
        <f t="shared" si="4"/>
        <v>2338</v>
      </c>
      <c r="N14" s="14">
        <f t="shared" si="4"/>
        <v>1466</v>
      </c>
      <c r="O14" s="12">
        <f t="shared" si="2"/>
        <v>68886</v>
      </c>
    </row>
    <row r="15" spans="1:26" ht="18.75" customHeight="1">
      <c r="A15" s="15" t="s">
        <v>13</v>
      </c>
      <c r="B15" s="14">
        <v>7963</v>
      </c>
      <c r="C15" s="14">
        <v>6007</v>
      </c>
      <c r="D15" s="14">
        <v>6654</v>
      </c>
      <c r="E15" s="14">
        <v>1145</v>
      </c>
      <c r="F15" s="14">
        <v>6036</v>
      </c>
      <c r="G15" s="14">
        <v>9901</v>
      </c>
      <c r="H15" s="14">
        <v>5446</v>
      </c>
      <c r="I15" s="14">
        <v>1286</v>
      </c>
      <c r="J15" s="14">
        <v>7967</v>
      </c>
      <c r="K15" s="14">
        <v>5470</v>
      </c>
      <c r="L15" s="14">
        <v>7101</v>
      </c>
      <c r="M15" s="14">
        <v>2335</v>
      </c>
      <c r="N15" s="14">
        <v>1463</v>
      </c>
      <c r="O15" s="12">
        <f t="shared" si="2"/>
        <v>68774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9</v>
      </c>
      <c r="C16" s="14">
        <v>5</v>
      </c>
      <c r="D16" s="14">
        <v>0</v>
      </c>
      <c r="E16" s="14">
        <v>0</v>
      </c>
      <c r="F16" s="14">
        <v>5</v>
      </c>
      <c r="G16" s="14">
        <v>7</v>
      </c>
      <c r="H16" s="14">
        <v>4</v>
      </c>
      <c r="I16" s="14">
        <v>1</v>
      </c>
      <c r="J16" s="14">
        <v>5</v>
      </c>
      <c r="K16" s="14">
        <v>10</v>
      </c>
      <c r="L16" s="14">
        <v>8</v>
      </c>
      <c r="M16" s="14">
        <v>3</v>
      </c>
      <c r="N16" s="14">
        <v>3</v>
      </c>
      <c r="O16" s="12">
        <f t="shared" si="2"/>
        <v>60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7</v>
      </c>
      <c r="C17" s="14">
        <v>9</v>
      </c>
      <c r="D17" s="14">
        <v>1</v>
      </c>
      <c r="E17" s="14">
        <v>0</v>
      </c>
      <c r="F17" s="14">
        <v>8</v>
      </c>
      <c r="G17" s="14">
        <v>9</v>
      </c>
      <c r="H17" s="14">
        <v>5</v>
      </c>
      <c r="I17" s="14">
        <v>0</v>
      </c>
      <c r="J17" s="14">
        <v>7</v>
      </c>
      <c r="K17" s="14">
        <v>1</v>
      </c>
      <c r="L17" s="14">
        <v>5</v>
      </c>
      <c r="M17" s="14">
        <v>0</v>
      </c>
      <c r="N17" s="14">
        <v>0</v>
      </c>
      <c r="O17" s="12">
        <f t="shared" si="2"/>
        <v>52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137629</v>
      </c>
      <c r="C18" s="18">
        <f>C19+C20+C21</f>
        <v>83068</v>
      </c>
      <c r="D18" s="18">
        <f>D19+D20+D21</f>
        <v>79402</v>
      </c>
      <c r="E18" s="18">
        <f>E19+E20+E21</f>
        <v>15018</v>
      </c>
      <c r="F18" s="18">
        <f aca="true" t="shared" si="5" ref="F18:N18">F19+F20+F21</f>
        <v>74387</v>
      </c>
      <c r="G18" s="18">
        <f t="shared" si="5"/>
        <v>111466</v>
      </c>
      <c r="H18" s="18">
        <f>H19+H20+H21</f>
        <v>86672</v>
      </c>
      <c r="I18" s="18">
        <f>I19+I20+I21</f>
        <v>18769</v>
      </c>
      <c r="J18" s="18">
        <f>J19+J20+J21</f>
        <v>107290</v>
      </c>
      <c r="K18" s="18">
        <f>K19+K20+K21</f>
        <v>73645</v>
      </c>
      <c r="L18" s="18">
        <f>L19+L20+L21</f>
        <v>106758</v>
      </c>
      <c r="M18" s="18">
        <f t="shared" si="5"/>
        <v>37472</v>
      </c>
      <c r="N18" s="18">
        <f t="shared" si="5"/>
        <v>23804</v>
      </c>
      <c r="O18" s="12">
        <f aca="true" t="shared" si="6" ref="O18:O24">SUM(B18:N18)</f>
        <v>955380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75424</v>
      </c>
      <c r="C19" s="14">
        <v>49072</v>
      </c>
      <c r="D19" s="14">
        <v>44527</v>
      </c>
      <c r="E19" s="14">
        <v>8685</v>
      </c>
      <c r="F19" s="14">
        <v>42012</v>
      </c>
      <c r="G19" s="14">
        <v>63407</v>
      </c>
      <c r="H19" s="14">
        <v>49830</v>
      </c>
      <c r="I19" s="14">
        <v>10937</v>
      </c>
      <c r="J19" s="14">
        <v>60712</v>
      </c>
      <c r="K19" s="14">
        <v>41002</v>
      </c>
      <c r="L19" s="14">
        <v>57693</v>
      </c>
      <c r="M19" s="14">
        <v>20268</v>
      </c>
      <c r="N19" s="14">
        <v>12580</v>
      </c>
      <c r="O19" s="12">
        <f t="shared" si="6"/>
        <v>536149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61242</v>
      </c>
      <c r="C20" s="14">
        <v>33258</v>
      </c>
      <c r="D20" s="14">
        <v>34445</v>
      </c>
      <c r="E20" s="14">
        <v>6221</v>
      </c>
      <c r="F20" s="14">
        <v>31794</v>
      </c>
      <c r="G20" s="14">
        <v>47047</v>
      </c>
      <c r="H20" s="14">
        <v>36254</v>
      </c>
      <c r="I20" s="14">
        <v>7689</v>
      </c>
      <c r="J20" s="14">
        <v>46007</v>
      </c>
      <c r="K20" s="14">
        <v>32135</v>
      </c>
      <c r="L20" s="14">
        <v>48371</v>
      </c>
      <c r="M20" s="14">
        <v>16948</v>
      </c>
      <c r="N20" s="14">
        <v>11061</v>
      </c>
      <c r="O20" s="12">
        <f t="shared" si="6"/>
        <v>412472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963</v>
      </c>
      <c r="C21" s="14">
        <v>738</v>
      </c>
      <c r="D21" s="14">
        <v>430</v>
      </c>
      <c r="E21" s="14">
        <v>112</v>
      </c>
      <c r="F21" s="14">
        <v>581</v>
      </c>
      <c r="G21" s="14">
        <v>1012</v>
      </c>
      <c r="H21" s="14">
        <v>588</v>
      </c>
      <c r="I21" s="14">
        <v>143</v>
      </c>
      <c r="J21" s="14">
        <v>571</v>
      </c>
      <c r="K21" s="14">
        <v>508</v>
      </c>
      <c r="L21" s="14">
        <v>694</v>
      </c>
      <c r="M21" s="14">
        <v>256</v>
      </c>
      <c r="N21" s="14">
        <v>163</v>
      </c>
      <c r="O21" s="12">
        <f t="shared" si="6"/>
        <v>6759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71995</v>
      </c>
      <c r="C22" s="14">
        <f>C23+C24</f>
        <v>59324</v>
      </c>
      <c r="D22" s="14">
        <f>D23+D24</f>
        <v>58337</v>
      </c>
      <c r="E22" s="14">
        <f>E23+E24</f>
        <v>13843</v>
      </c>
      <c r="F22" s="14">
        <f aca="true" t="shared" si="7" ref="F22:N22">F23+F24</f>
        <v>57910</v>
      </c>
      <c r="G22" s="14">
        <f t="shared" si="7"/>
        <v>87602</v>
      </c>
      <c r="H22" s="14">
        <f>H23+H24</f>
        <v>57545</v>
      </c>
      <c r="I22" s="14">
        <f>I23+I24</f>
        <v>12432</v>
      </c>
      <c r="J22" s="14">
        <f>J23+J24</f>
        <v>55684</v>
      </c>
      <c r="K22" s="14">
        <f>K23+K24</f>
        <v>48166</v>
      </c>
      <c r="L22" s="14">
        <f>L23+L24</f>
        <v>45848</v>
      </c>
      <c r="M22" s="14">
        <f t="shared" si="7"/>
        <v>14048</v>
      </c>
      <c r="N22" s="14">
        <f t="shared" si="7"/>
        <v>8591</v>
      </c>
      <c r="O22" s="12">
        <f t="shared" si="6"/>
        <v>591325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71994</v>
      </c>
      <c r="C23" s="14">
        <v>59322</v>
      </c>
      <c r="D23" s="14">
        <v>58335</v>
      </c>
      <c r="E23" s="14">
        <v>13843</v>
      </c>
      <c r="F23" s="14">
        <v>57910</v>
      </c>
      <c r="G23" s="14">
        <v>87602</v>
      </c>
      <c r="H23" s="14">
        <v>57541</v>
      </c>
      <c r="I23" s="14">
        <v>12430</v>
      </c>
      <c r="J23" s="14">
        <v>55684</v>
      </c>
      <c r="K23" s="14">
        <v>48162</v>
      </c>
      <c r="L23" s="14">
        <v>45848</v>
      </c>
      <c r="M23" s="14">
        <v>14047</v>
      </c>
      <c r="N23" s="14">
        <v>8591</v>
      </c>
      <c r="O23" s="12">
        <f t="shared" si="6"/>
        <v>591309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1</v>
      </c>
      <c r="C24" s="14">
        <v>2</v>
      </c>
      <c r="D24" s="14">
        <v>2</v>
      </c>
      <c r="E24" s="14">
        <v>0</v>
      </c>
      <c r="F24" s="14">
        <v>0</v>
      </c>
      <c r="G24" s="14">
        <v>0</v>
      </c>
      <c r="H24" s="14">
        <v>4</v>
      </c>
      <c r="I24" s="14">
        <v>2</v>
      </c>
      <c r="J24" s="14">
        <v>0</v>
      </c>
      <c r="K24" s="14">
        <v>4</v>
      </c>
      <c r="L24" s="14">
        <v>0</v>
      </c>
      <c r="M24" s="14">
        <v>1</v>
      </c>
      <c r="N24" s="14">
        <v>0</v>
      </c>
      <c r="O24" s="12">
        <f t="shared" si="6"/>
        <v>16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92</v>
      </c>
      <c r="B28" s="56">
        <f>B29+B30</f>
        <v>947783.0976000001</v>
      </c>
      <c r="C28" s="56">
        <f aca="true" t="shared" si="8" ref="C28:N28">C29+C30</f>
        <v>724195.7371999999</v>
      </c>
      <c r="D28" s="56">
        <f t="shared" si="8"/>
        <v>670572.1939000001</v>
      </c>
      <c r="E28" s="56">
        <f t="shared" si="8"/>
        <v>180671.1836</v>
      </c>
      <c r="F28" s="56">
        <f t="shared" si="8"/>
        <v>668563.542</v>
      </c>
      <c r="G28" s="56">
        <f t="shared" si="8"/>
        <v>833221.0361</v>
      </c>
      <c r="H28" s="56">
        <f t="shared" si="8"/>
        <v>661367.2700000001</v>
      </c>
      <c r="I28" s="56">
        <f t="shared" si="8"/>
        <v>159920.23320000002</v>
      </c>
      <c r="J28" s="56">
        <f t="shared" si="8"/>
        <v>817731.866</v>
      </c>
      <c r="K28" s="56">
        <f t="shared" si="8"/>
        <v>678015.1742</v>
      </c>
      <c r="L28" s="56">
        <f t="shared" si="8"/>
        <v>790834.7196</v>
      </c>
      <c r="M28" s="56">
        <f t="shared" si="8"/>
        <v>376220.53750000003</v>
      </c>
      <c r="N28" s="56">
        <f t="shared" si="8"/>
        <v>222407.18060000002</v>
      </c>
      <c r="O28" s="56">
        <f>SUM(B28:N28)</f>
        <v>7731503.7715</v>
      </c>
      <c r="Q28" s="62"/>
    </row>
    <row r="29" spans="1:15" ht="18.75" customHeight="1">
      <c r="A29" s="54" t="s">
        <v>57</v>
      </c>
      <c r="B29" s="52">
        <f aca="true" t="shared" si="9" ref="B29:N29">B26*B7</f>
        <v>943132.2976</v>
      </c>
      <c r="C29" s="52">
        <f t="shared" si="9"/>
        <v>716575.1571999999</v>
      </c>
      <c r="D29" s="52">
        <f t="shared" si="9"/>
        <v>658946.1739</v>
      </c>
      <c r="E29" s="52">
        <f t="shared" si="9"/>
        <v>180671.1836</v>
      </c>
      <c r="F29" s="52">
        <f t="shared" si="9"/>
        <v>659437.332</v>
      </c>
      <c r="G29" s="52">
        <f t="shared" si="9"/>
        <v>828553.9361</v>
      </c>
      <c r="H29" s="52">
        <f t="shared" si="9"/>
        <v>657866.6000000001</v>
      </c>
      <c r="I29" s="52">
        <f t="shared" si="9"/>
        <v>159920.23320000002</v>
      </c>
      <c r="J29" s="52">
        <f t="shared" si="9"/>
        <v>805440.306</v>
      </c>
      <c r="K29" s="52">
        <f t="shared" si="9"/>
        <v>662709.9042</v>
      </c>
      <c r="L29" s="52">
        <f t="shared" si="9"/>
        <v>777960.4696</v>
      </c>
      <c r="M29" s="52">
        <f t="shared" si="9"/>
        <v>370969.8375</v>
      </c>
      <c r="N29" s="52">
        <f t="shared" si="9"/>
        <v>220146.2906</v>
      </c>
      <c r="O29" s="53">
        <f>SUM(B29:N29)</f>
        <v>7642329.7215</v>
      </c>
    </row>
    <row r="30" spans="1:26" ht="18.75" customHeight="1">
      <c r="A30" s="17" t="s">
        <v>55</v>
      </c>
      <c r="B30" s="52">
        <v>4650.8</v>
      </c>
      <c r="C30" s="52">
        <v>7620.58</v>
      </c>
      <c r="D30" s="52">
        <v>11626.02</v>
      </c>
      <c r="E30" s="52">
        <v>0</v>
      </c>
      <c r="F30" s="52">
        <v>9126.21</v>
      </c>
      <c r="G30" s="52">
        <v>4667.1</v>
      </c>
      <c r="H30" s="52">
        <v>3500.67</v>
      </c>
      <c r="I30" s="52">
        <v>0</v>
      </c>
      <c r="J30" s="52">
        <v>12291.56</v>
      </c>
      <c r="K30" s="52">
        <v>15305.27</v>
      </c>
      <c r="L30" s="52">
        <v>12874.25</v>
      </c>
      <c r="M30" s="52">
        <v>5250.7</v>
      </c>
      <c r="N30" s="52">
        <v>2260.89</v>
      </c>
      <c r="O30" s="53">
        <f>SUM(B30:N30)</f>
        <v>89174.04999999999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90</v>
      </c>
      <c r="B32" s="25">
        <f aca="true" t="shared" si="10" ref="B32:O32">+B33+B35+B42+B43+B44-B45</f>
        <v>-104061.56999999999</v>
      </c>
      <c r="C32" s="25">
        <f t="shared" si="10"/>
        <v>-95502.51000000001</v>
      </c>
      <c r="D32" s="25">
        <f t="shared" si="10"/>
        <v>-101968.54999999999</v>
      </c>
      <c r="E32" s="25">
        <f t="shared" si="10"/>
        <v>-63300.88</v>
      </c>
      <c r="F32" s="25">
        <f t="shared" si="10"/>
        <v>-72283.19</v>
      </c>
      <c r="G32" s="25">
        <f t="shared" si="10"/>
        <v>-150443.21</v>
      </c>
      <c r="H32" s="25">
        <f t="shared" si="10"/>
        <v>-109850.80999999998</v>
      </c>
      <c r="I32" s="25">
        <f t="shared" si="10"/>
        <v>-35476.8</v>
      </c>
      <c r="J32" s="25">
        <f t="shared" si="10"/>
        <v>-55435.7</v>
      </c>
      <c r="K32" s="25">
        <f t="shared" si="10"/>
        <v>-78761.95999999999</v>
      </c>
      <c r="L32" s="25">
        <f t="shared" si="10"/>
        <v>-59909.3</v>
      </c>
      <c r="M32" s="25">
        <f t="shared" si="10"/>
        <v>-37579.35</v>
      </c>
      <c r="N32" s="25">
        <f t="shared" si="10"/>
        <v>-28087.5</v>
      </c>
      <c r="O32" s="25">
        <f t="shared" si="10"/>
        <v>-992661.3300000001</v>
      </c>
    </row>
    <row r="33" spans="1:15" ht="18.75" customHeight="1">
      <c r="A33" s="17" t="s">
        <v>58</v>
      </c>
      <c r="B33" s="26">
        <f>+B34</f>
        <v>-93950.7</v>
      </c>
      <c r="C33" s="26">
        <f aca="true" t="shared" si="11" ref="C33:O33">+C34</f>
        <v>-89577.6</v>
      </c>
      <c r="D33" s="26">
        <f t="shared" si="11"/>
        <v>-66512.4</v>
      </c>
      <c r="E33" s="26">
        <f t="shared" si="11"/>
        <v>-12491.5</v>
      </c>
      <c r="F33" s="26">
        <f t="shared" si="11"/>
        <v>-57086.8</v>
      </c>
      <c r="G33" s="26">
        <f t="shared" si="11"/>
        <v>-96036.2</v>
      </c>
      <c r="H33" s="26">
        <f t="shared" si="11"/>
        <v>-81136.7</v>
      </c>
      <c r="I33" s="26">
        <f t="shared" si="11"/>
        <v>-18326.6</v>
      </c>
      <c r="J33" s="26">
        <f t="shared" si="11"/>
        <v>-54175.7</v>
      </c>
      <c r="K33" s="26">
        <f t="shared" si="11"/>
        <v>-70902.7</v>
      </c>
      <c r="L33" s="26">
        <f t="shared" si="11"/>
        <v>-53969.3</v>
      </c>
      <c r="M33" s="26">
        <f t="shared" si="11"/>
        <v>-31544.8</v>
      </c>
      <c r="N33" s="26">
        <f t="shared" si="11"/>
        <v>-26199.9</v>
      </c>
      <c r="O33" s="26">
        <f t="shared" si="11"/>
        <v>-751910.9</v>
      </c>
    </row>
    <row r="34" spans="1:26" ht="18.75" customHeight="1">
      <c r="A34" s="13" t="s">
        <v>59</v>
      </c>
      <c r="B34" s="20">
        <f>ROUND(-B9*$D$3,2)</f>
        <v>-93950.7</v>
      </c>
      <c r="C34" s="20">
        <f>ROUND(-C9*$D$3,2)</f>
        <v>-89577.6</v>
      </c>
      <c r="D34" s="20">
        <f>ROUND(-D9*$D$3,2)</f>
        <v>-66512.4</v>
      </c>
      <c r="E34" s="20">
        <f>ROUND(-E9*$D$3,2)</f>
        <v>-12491.5</v>
      </c>
      <c r="F34" s="20">
        <f aca="true" t="shared" si="12" ref="F34:N34">ROUND(-F9*$D$3,2)</f>
        <v>-57086.8</v>
      </c>
      <c r="G34" s="20">
        <f t="shared" si="12"/>
        <v>-96036.2</v>
      </c>
      <c r="H34" s="20">
        <f t="shared" si="12"/>
        <v>-81136.7</v>
      </c>
      <c r="I34" s="20">
        <f>ROUND(-I9*$D$3,2)</f>
        <v>-18326.6</v>
      </c>
      <c r="J34" s="20">
        <f>ROUND(-J9*$D$3,2)</f>
        <v>-54175.7</v>
      </c>
      <c r="K34" s="20">
        <f>ROUND(-K9*$D$3,2)</f>
        <v>-70902.7</v>
      </c>
      <c r="L34" s="20">
        <f>ROUND(-L9*$D$3,2)</f>
        <v>-53969.3</v>
      </c>
      <c r="M34" s="20">
        <f t="shared" si="12"/>
        <v>-31544.8</v>
      </c>
      <c r="N34" s="20">
        <f t="shared" si="12"/>
        <v>-26199.9</v>
      </c>
      <c r="O34" s="44">
        <f aca="true" t="shared" si="13" ref="O34:O45">SUM(B34:N34)</f>
        <v>-751910.9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-12101.76</v>
      </c>
      <c r="C35" s="26">
        <f t="shared" si="14"/>
        <v>-7136.5</v>
      </c>
      <c r="D35" s="26">
        <f t="shared" si="14"/>
        <v>-35456.15</v>
      </c>
      <c r="E35" s="26">
        <f t="shared" si="14"/>
        <v>-50809.38</v>
      </c>
      <c r="F35" s="26">
        <f t="shared" si="14"/>
        <v>-15196.39</v>
      </c>
      <c r="G35" s="26">
        <f t="shared" si="14"/>
        <v>-54407.01</v>
      </c>
      <c r="H35" s="26">
        <f t="shared" si="14"/>
        <v>-29576.85</v>
      </c>
      <c r="I35" s="26">
        <f t="shared" si="14"/>
        <v>-17150.2</v>
      </c>
      <c r="J35" s="26">
        <f t="shared" si="14"/>
        <v>-1260</v>
      </c>
      <c r="K35" s="26">
        <f t="shared" si="14"/>
        <v>-7859.26</v>
      </c>
      <c r="L35" s="26">
        <f>SUM(L36:L41)</f>
        <v>-5940</v>
      </c>
      <c r="M35" s="26">
        <f>SUM(M36:M41)</f>
        <v>-6034.55</v>
      </c>
      <c r="N35" s="26">
        <f>SUM(N36:N41)</f>
        <v>-1887.6</v>
      </c>
      <c r="O35" s="26">
        <f t="shared" si="13"/>
        <v>-244815.65000000002</v>
      </c>
    </row>
    <row r="36" spans="1:26" ht="18.75" customHeight="1">
      <c r="A36" s="13" t="s">
        <v>61</v>
      </c>
      <c r="B36" s="24">
        <v>-12101.76</v>
      </c>
      <c r="C36" s="24">
        <v>-7136.5</v>
      </c>
      <c r="D36" s="24">
        <v>-15187.76</v>
      </c>
      <c r="E36" s="24">
        <v>-50809.38</v>
      </c>
      <c r="F36" s="24">
        <v>-14696.39</v>
      </c>
      <c r="G36" s="24">
        <v>-53907.01</v>
      </c>
      <c r="H36" s="24">
        <v>-29576.85</v>
      </c>
      <c r="I36" s="24">
        <v>-15650.2</v>
      </c>
      <c r="J36" s="24">
        <v>-1260</v>
      </c>
      <c r="K36" s="24">
        <v>-7859.26</v>
      </c>
      <c r="L36" s="24">
        <v>-5940</v>
      </c>
      <c r="M36" s="24">
        <v>-6034.55</v>
      </c>
      <c r="N36" s="24">
        <v>-1887.6</v>
      </c>
      <c r="O36" s="24">
        <f t="shared" si="13"/>
        <v>-222047.26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-500-19768.39</f>
        <v>-20268.39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-22768.39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94</v>
      </c>
      <c r="B42" s="27">
        <v>1990.89</v>
      </c>
      <c r="C42" s="27">
        <v>1211.59</v>
      </c>
      <c r="D42" s="27">
        <v>0</v>
      </c>
      <c r="E42" s="27">
        <v>0</v>
      </c>
      <c r="F42" s="27">
        <v>0</v>
      </c>
      <c r="G42" s="27">
        <v>0</v>
      </c>
      <c r="H42" s="27">
        <v>862.74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4065.2200000000003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70</v>
      </c>
      <c r="B46" s="29">
        <f aca="true" t="shared" si="15" ref="B46:N46">+B28+B32</f>
        <v>843721.5276000001</v>
      </c>
      <c r="C46" s="29">
        <f t="shared" si="15"/>
        <v>628693.2271999998</v>
      </c>
      <c r="D46" s="29">
        <f t="shared" si="15"/>
        <v>568603.6439</v>
      </c>
      <c r="E46" s="29">
        <f t="shared" si="15"/>
        <v>117370.30359999998</v>
      </c>
      <c r="F46" s="29">
        <f t="shared" si="15"/>
        <v>596280.352</v>
      </c>
      <c r="G46" s="29">
        <f t="shared" si="15"/>
        <v>682777.8261000001</v>
      </c>
      <c r="H46" s="29">
        <f t="shared" si="15"/>
        <v>551516.4600000002</v>
      </c>
      <c r="I46" s="29">
        <f t="shared" si="15"/>
        <v>124443.43320000001</v>
      </c>
      <c r="J46" s="29">
        <f t="shared" si="15"/>
        <v>762296.1660000001</v>
      </c>
      <c r="K46" s="29">
        <f t="shared" si="15"/>
        <v>599253.2142</v>
      </c>
      <c r="L46" s="29">
        <f t="shared" si="15"/>
        <v>730925.4195999999</v>
      </c>
      <c r="M46" s="29">
        <f t="shared" si="15"/>
        <v>338641.18750000006</v>
      </c>
      <c r="N46" s="29">
        <f t="shared" si="15"/>
        <v>194319.68060000002</v>
      </c>
      <c r="O46" s="29">
        <f>SUM(B46:N46)</f>
        <v>6738842.4415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/>
      <c r="O48" s="31"/>
      <c r="Q48" s="64"/>
    </row>
    <row r="49" spans="1:17" ht="18.75" customHeight="1">
      <c r="A49" s="2" t="s">
        <v>71</v>
      </c>
      <c r="B49" s="35">
        <f>SUM(B50:B63)</f>
        <v>843721.53</v>
      </c>
      <c r="C49" s="35">
        <f aca="true" t="shared" si="16" ref="C49:N49">SUM(C50:C63)</f>
        <v>628693.23</v>
      </c>
      <c r="D49" s="35">
        <f t="shared" si="16"/>
        <v>568603.64</v>
      </c>
      <c r="E49" s="35">
        <f t="shared" si="16"/>
        <v>117370.3</v>
      </c>
      <c r="F49" s="35">
        <f t="shared" si="16"/>
        <v>596280.35</v>
      </c>
      <c r="G49" s="35">
        <f t="shared" si="16"/>
        <v>682777.83</v>
      </c>
      <c r="H49" s="35">
        <f t="shared" si="16"/>
        <v>551516.46</v>
      </c>
      <c r="I49" s="35">
        <f t="shared" si="16"/>
        <v>124443.43</v>
      </c>
      <c r="J49" s="35">
        <f t="shared" si="16"/>
        <v>762296.16</v>
      </c>
      <c r="K49" s="35">
        <f t="shared" si="16"/>
        <v>599253.21</v>
      </c>
      <c r="L49" s="35">
        <f t="shared" si="16"/>
        <v>730925.42</v>
      </c>
      <c r="M49" s="35">
        <f t="shared" si="16"/>
        <v>338641.19</v>
      </c>
      <c r="N49" s="35">
        <f t="shared" si="16"/>
        <v>194319.68</v>
      </c>
      <c r="O49" s="29">
        <f>SUM(O50:O63)</f>
        <v>6738842.43</v>
      </c>
      <c r="Q49" s="64"/>
    </row>
    <row r="50" spans="1:18" ht="18.75" customHeight="1">
      <c r="A50" s="17" t="s">
        <v>39</v>
      </c>
      <c r="B50" s="35">
        <v>162865.55</v>
      </c>
      <c r="C50" s="35">
        <v>176604.44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339469.99</v>
      </c>
      <c r="P50"/>
      <c r="Q50" s="64"/>
      <c r="R50" s="65"/>
    </row>
    <row r="51" spans="1:16" ht="18.75" customHeight="1">
      <c r="A51" s="17" t="s">
        <v>40</v>
      </c>
      <c r="B51" s="35">
        <v>680855.98</v>
      </c>
      <c r="C51" s="35">
        <v>452088.79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1132944.77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568603.64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568603.64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117370.3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117370.3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596280.35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596280.35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682777.83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682777.83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551516.46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551516.46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124443.43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124443.43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762296.16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762296.16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599253.21</v>
      </c>
      <c r="L59" s="34">
        <v>0</v>
      </c>
      <c r="M59" s="34">
        <v>0</v>
      </c>
      <c r="N59" s="34">
        <v>0</v>
      </c>
      <c r="O59" s="29">
        <f t="shared" si="17"/>
        <v>599253.21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730925.42</v>
      </c>
      <c r="M60" s="34">
        <v>0</v>
      </c>
      <c r="N60" s="34">
        <v>0</v>
      </c>
      <c r="O60" s="26">
        <f t="shared" si="17"/>
        <v>730925.42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338641.19</v>
      </c>
      <c r="N61" s="34">
        <v>0</v>
      </c>
      <c r="O61" s="29">
        <f t="shared" si="17"/>
        <v>338641.19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194319.68</v>
      </c>
      <c r="O62" s="26">
        <f t="shared" si="17"/>
        <v>194319.68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>
        <v>0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/>
      <c r="N65" s="37"/>
      <c r="O65" s="38"/>
    </row>
    <row r="66" spans="1:15" ht="18.75" customHeight="1">
      <c r="A66" s="2" t="s">
        <v>95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2">
        <v>2.4574771410435785</v>
      </c>
      <c r="C67" s="42">
        <v>2.611027058844976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78</v>
      </c>
      <c r="B68" s="42">
        <v>2.13049001091488</v>
      </c>
      <c r="C68" s="42">
        <v>2.1950999961515274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79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80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81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82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83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89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84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85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86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87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88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51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96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1:14" ht="15.75">
      <c r="A82" s="69" t="s">
        <v>97</v>
      </c>
      <c r="B82" s="69">
        <v>0</v>
      </c>
      <c r="C82" s="69">
        <v>0</v>
      </c>
      <c r="D82" s="69">
        <v>0</v>
      </c>
      <c r="E82" s="69">
        <v>0</v>
      </c>
      <c r="F82" s="69">
        <v>0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/>
      <c r="N82" s="69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8">
    <mergeCell ref="A82:N82"/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2019-01-17T18:56:52Z</dcterms:modified>
  <cp:category/>
  <cp:version/>
  <cp:contentType/>
  <cp:contentStatus/>
</cp:coreProperties>
</file>