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<sst xmlns="http://schemas.openxmlformats.org/spreadsheetml/2006/main" count="170" uniqueCount="159">
  <si>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</si>
  <si>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</si>
  <si>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</si>
  <si>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</si>
  <si>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</si>
  <si>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</si>
  <si>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</si>
  <si>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</si>
  <si>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</si>
  <si>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</si>
  <si>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</si>
  <si>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</si>
  <si>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</si>
  <si>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</si>
  <si>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</si>
  <si>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</si>
  <si>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</si>
  <si>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</si>
  <si>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</si>
  <si>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</si>
  <si>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</si>
  <si>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</si>
  <si>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</si>
  <si>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</si>
  <si>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</si>
  <si>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</si>
  <si>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</si>
  <si>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</si>
  <si>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</si>
  <si>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</si>
  <si>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</si>
  <si>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</si>
  <si>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</si>
  <si>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</si>
  <si>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</si>
  <si>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</si>
  <si>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</si>
  <si>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</si>
  <si>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</si>
  <si>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</si>
  <si>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</si>
  <si>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</si>
  <si>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</si>
  <si>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</si>
  <si>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</si>
  <si>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</si>
  <si>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</si>
  <si>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</si>
  <si>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</si>
  <si>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</si>
  <si>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</si>
  <si>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</si>
  <si>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</si>
  <si>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</si>
  <si>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</si>
  <si>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</si>
  <si>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</si>
  <si>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</si>
  <si>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</si>
  <si>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</si>
  <si>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</si>
  <si>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</si>
  <si>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</si>
  <si>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</si>
  <si>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</si>
  <si>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</si>
  <si>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</si>
  <si>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</si>
  <si>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</si>
  <si>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</si>
  <si>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</si>
  <si>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</si>
  <si>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</si>
  <si>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</si>
  <si>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</si>
  <si>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</si>
  <si>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</si>
  <si>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</si>
  <si>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</si>
  <si>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</si>
  <si>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</si>
  <si>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</si>
  <si>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</si>
  <si>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</si>
  <si>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</si>
  <si>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</si>
  <si>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</si>
  <si>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</si>
  <si>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</si>
  <si>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</si>
  <si>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</si>
  <si>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</si>
  <si>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</si>
  <si>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</si>
  <si>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</si>
  <si>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</si>
  <si>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</si>
  <si>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</si>
  <si>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</si>
  <si>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</si>
  <si>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</si>
  <si>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</si>
  <si>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</si>
  <si>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</si>
  <si>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</si>
  <si>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</si>
  <si>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</si>
  <si>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</si>
  <si>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</si>
  <si>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</si>
  <si>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</si>
  <si>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</si>
  <si>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</si>
  <si>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</si>
  <si>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</si>
  <si>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</si>
  <si>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</si>
  <si>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</si>
  <si>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</si>
  <si>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</si>
  <si>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</si>
  <si>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</si>
  <si>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</si>
  <si>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</si>
  <si>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</si>
  <si>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</si>
  <si>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</si>
  <si>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</si>
  <si>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</si>
  <si>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</si>
  <si>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</si>
  <si>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</si>
  <si>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</si>
  <si>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</si>
  <si>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</si>
  <si>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</si>
  <si>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</si>
  <si>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</si>
  <si>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</si>
  <si>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</si>
  <si>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</si>
  <si>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</si>
  <si>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</si>
  <si>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</si>
  <si>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</si>
  <si>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</si>
  <si>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</si>
  <si>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</si>
  <si>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</si>
  <si>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</si>
  <si>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</si>
  <si>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</si>
  <si>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</si>
  <si>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</si>
  <si>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23/01/19 - VENCIMENTO 31/01/19</t>
  </si>
  <si>
    <t>Consórcio Unisul</t>
  </si>
  <si>
    <t>Consórcio Sete</t>
  </si>
  <si>
    <t>7.3. Revisão de Remuneração pelo Transporte Coletivo ¹</t>
  </si>
  <si>
    <t>¹ Rede da madrugada de dezembro/18.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</si>
</sst>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171" fontId="33" fillId="34" borderId="4" xfId="53" applyFont="1" applyFill="1" applyBorder="1" applyAlignment="1">
      <alignment horizontal="center" vertical="center"/>
    </xf>
    <xf numFmtId="171" fontId="33" fillId="0" borderId="4" xfId="53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21">
      <c r="A2" s="80" t="s">
        <v>154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81" t="s">
        <v>12</v>
      </c>
      <c r="B4" s="83" t="s">
        <v>31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2" t="s">
        <v>13</v>
      </c>
    </row>
    <row r="5" spans="1:19" ht="38.25">
      <c r="A5" s="81"/>
      <c r="B5" s="28" t="s">
        <v>7</v>
      </c>
      <c r="C5" s="28" t="s">
        <v>8</v>
      </c>
      <c r="D5" s="28" t="s">
        <v>9</v>
      </c>
      <c r="E5" s="28" t="s">
        <v>9</v>
      </c>
      <c r="F5" s="75" t="s">
        <v>30</v>
      </c>
      <c r="G5" s="75" t="s">
        <v>29</v>
      </c>
      <c r="H5" s="28" t="s">
        <v>39</v>
      </c>
      <c r="I5" s="28" t="s">
        <v>39</v>
      </c>
      <c r="J5" s="28" t="s">
        <v>143</v>
      </c>
      <c r="K5" s="28" t="s">
        <v>144</v>
      </c>
      <c r="L5" s="28" t="s">
        <v>155</v>
      </c>
      <c r="M5" s="28" t="s">
        <v>145</v>
      </c>
      <c r="N5" s="28" t="s">
        <v>146</v>
      </c>
      <c r="O5" s="28" t="s">
        <v>147</v>
      </c>
      <c r="P5" s="28" t="s">
        <v>148</v>
      </c>
      <c r="Q5" s="28" t="s">
        <v>156</v>
      </c>
      <c r="R5" s="28" t="s">
        <v>10</v>
      </c>
      <c r="S5" s="81"/>
    </row>
    <row r="6" spans="1:19" ht="18.75" customHeight="1">
      <c r="A6" s="81"/>
      <c r="B6" s="3" t="s">
        <v>0</v>
      </c>
      <c r="C6" s="3" t="s">
        <v>1</v>
      </c>
      <c r="D6" s="3" t="s">
        <v>2</v>
      </c>
      <c r="E6" s="3" t="s">
        <v>2</v>
      </c>
      <c r="F6" s="3" t="s">
        <v>142</v>
      </c>
      <c r="G6" s="3" t="s">
        <v>142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81"/>
    </row>
    <row r="7" spans="1:22" ht="17.25" customHeight="1">
      <c r="A7" s="8" t="s">
        <v>25</v>
      </c>
      <c r="B7" s="9">
        <f aca="true" t="shared" si="0" ref="B7:S7">+B8+B20+B24+B27</f>
        <v>519167</v>
      </c>
      <c r="C7" s="9">
        <f t="shared" si="0"/>
        <v>673527</v>
      </c>
      <c r="D7" s="9">
        <f t="shared" si="0"/>
        <v>675056</v>
      </c>
      <c r="E7" s="9">
        <v>0</v>
      </c>
      <c r="F7" s="9">
        <f>+F8+F20+F24+F27</f>
        <v>104873</v>
      </c>
      <c r="G7" s="9">
        <f>+G8+G20+G24+G27</f>
        <v>275686</v>
      </c>
      <c r="H7" s="9">
        <f t="shared" si="0"/>
        <v>448766</v>
      </c>
      <c r="I7" s="9">
        <v>0</v>
      </c>
      <c r="J7" s="9">
        <f t="shared" si="0"/>
        <v>325912</v>
      </c>
      <c r="K7" s="9">
        <f t="shared" si="0"/>
        <v>278401</v>
      </c>
      <c r="L7" s="9">
        <v>0</v>
      </c>
      <c r="M7" s="9">
        <f t="shared" si="0"/>
        <v>443490</v>
      </c>
      <c r="N7" s="9">
        <f t="shared" si="0"/>
        <v>144898</v>
      </c>
      <c r="O7" s="9">
        <f t="shared" si="0"/>
        <v>141462</v>
      </c>
      <c r="P7" s="9">
        <f t="shared" si="0"/>
        <v>296245</v>
      </c>
      <c r="Q7" s="9">
        <v>0</v>
      </c>
      <c r="R7" s="9">
        <f t="shared" si="0"/>
        <v>452645</v>
      </c>
      <c r="S7" s="9">
        <f t="shared" si="0"/>
        <v>4780128</v>
      </c>
      <c r="T7" s="44"/>
      <c r="U7"/>
      <c r="V7"/>
    </row>
    <row r="8" spans="1:22" ht="17.25" customHeight="1">
      <c r="A8" s="10" t="s">
        <v>36</v>
      </c>
      <c r="B8" s="11">
        <f>B9+B12+B16</f>
        <v>277997</v>
      </c>
      <c r="C8" s="11">
        <f aca="true" t="shared" si="1" ref="C8:R8">C9+C12+C16</f>
        <v>370912</v>
      </c>
      <c r="D8" s="11">
        <f t="shared" si="1"/>
        <v>344890</v>
      </c>
      <c r="E8" s="11">
        <v>0</v>
      </c>
      <c r="F8" s="11">
        <f>F9+F12+F16</f>
        <v>51183</v>
      </c>
      <c r="G8" s="11">
        <f>G9+G12+G16</f>
        <v>143504</v>
      </c>
      <c r="H8" s="11">
        <f t="shared" si="1"/>
        <v>245128</v>
      </c>
      <c r="I8" s="11">
        <v>0</v>
      </c>
      <c r="J8" s="11">
        <f t="shared" si="1"/>
        <v>182922</v>
      </c>
      <c r="K8" s="11">
        <f t="shared" si="1"/>
        <v>131912</v>
      </c>
      <c r="L8" s="11">
        <v>0</v>
      </c>
      <c r="M8" s="11">
        <f t="shared" si="1"/>
        <v>228911</v>
      </c>
      <c r="N8" s="11">
        <f t="shared" si="1"/>
        <v>78472</v>
      </c>
      <c r="O8" s="11">
        <f t="shared" si="1"/>
        <v>75185</v>
      </c>
      <c r="P8" s="11">
        <f t="shared" si="1"/>
        <v>145244</v>
      </c>
      <c r="Q8" s="11">
        <v>0</v>
      </c>
      <c r="R8" s="11">
        <f t="shared" si="1"/>
        <v>259342</v>
      </c>
      <c r="S8" s="11">
        <f aca="true" t="shared" si="2" ref="S8:S27">SUM(B8:R8)</f>
        <v>2535602</v>
      </c>
      <c r="T8"/>
      <c r="U8"/>
      <c r="V8"/>
    </row>
    <row r="9" spans="1:22" ht="17.25" customHeight="1">
      <c r="A9" s="15" t="s">
        <v>14</v>
      </c>
      <c r="B9" s="13">
        <f>+B10+B11</f>
        <v>35060</v>
      </c>
      <c r="C9" s="13">
        <f aca="true" t="shared" si="3" ref="C9:R9">+C10+C11</f>
        <v>47848</v>
      </c>
      <c r="D9" s="13">
        <f t="shared" si="3"/>
        <v>41451</v>
      </c>
      <c r="E9" s="13">
        <v>0</v>
      </c>
      <c r="F9" s="13">
        <f>+F10+F11</f>
        <v>7358</v>
      </c>
      <c r="G9" s="13">
        <f>+G10+G11</f>
        <v>15544</v>
      </c>
      <c r="H9" s="13">
        <f t="shared" si="3"/>
        <v>29435</v>
      </c>
      <c r="I9" s="13">
        <v>0</v>
      </c>
      <c r="J9" s="13">
        <f t="shared" si="3"/>
        <v>21438</v>
      </c>
      <c r="K9" s="13">
        <f t="shared" si="3"/>
        <v>11071</v>
      </c>
      <c r="L9" s="13">
        <v>0</v>
      </c>
      <c r="M9" s="13">
        <f t="shared" si="3"/>
        <v>17077</v>
      </c>
      <c r="N9" s="13">
        <f t="shared" si="3"/>
        <v>5876</v>
      </c>
      <c r="O9" s="13">
        <f t="shared" si="3"/>
        <v>7401</v>
      </c>
      <c r="P9" s="13">
        <f t="shared" si="3"/>
        <v>9025</v>
      </c>
      <c r="Q9" s="13">
        <v>0</v>
      </c>
      <c r="R9" s="13">
        <f t="shared" si="3"/>
        <v>38427</v>
      </c>
      <c r="S9" s="11">
        <f t="shared" si="2"/>
        <v>287011</v>
      </c>
      <c r="T9"/>
      <c r="U9"/>
      <c r="V9"/>
    </row>
    <row r="10" spans="1:22" ht="17.25" customHeight="1">
      <c r="A10" s="29" t="s">
        <v>15</v>
      </c>
      <c r="B10" s="13">
        <v>35060</v>
      </c>
      <c r="C10" s="13">
        <v>47848</v>
      </c>
      <c r="D10" s="13">
        <v>41451</v>
      </c>
      <c r="E10" s="13">
        <v>0</v>
      </c>
      <c r="F10" s="13">
        <v>7358</v>
      </c>
      <c r="G10" s="13">
        <v>15544</v>
      </c>
      <c r="H10" s="13">
        <v>29435</v>
      </c>
      <c r="I10" s="13">
        <v>0</v>
      </c>
      <c r="J10" s="13">
        <v>21438</v>
      </c>
      <c r="K10" s="13">
        <v>11071</v>
      </c>
      <c r="L10" s="13">
        <v>0</v>
      </c>
      <c r="M10" s="13">
        <v>17077</v>
      </c>
      <c r="N10" s="13">
        <v>5876</v>
      </c>
      <c r="O10" s="13">
        <v>7401</v>
      </c>
      <c r="P10" s="13">
        <v>9025</v>
      </c>
      <c r="Q10" s="13">
        <v>0</v>
      </c>
      <c r="R10" s="13">
        <v>38427</v>
      </c>
      <c r="S10" s="11">
        <f t="shared" si="2"/>
        <v>287011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232482</v>
      </c>
      <c r="C12" s="17">
        <f t="shared" si="4"/>
        <v>308241</v>
      </c>
      <c r="D12" s="17">
        <f t="shared" si="4"/>
        <v>290115</v>
      </c>
      <c r="E12" s="13">
        <v>0</v>
      </c>
      <c r="F12" s="17">
        <f>SUM(F13:F15)</f>
        <v>41504</v>
      </c>
      <c r="G12" s="17">
        <f>SUM(G13:G15)</f>
        <v>122360</v>
      </c>
      <c r="H12" s="17">
        <f t="shared" si="4"/>
        <v>206185</v>
      </c>
      <c r="I12" s="13">
        <v>0</v>
      </c>
      <c r="J12" s="17">
        <f t="shared" si="4"/>
        <v>153771</v>
      </c>
      <c r="K12" s="17">
        <f t="shared" si="4"/>
        <v>114063</v>
      </c>
      <c r="L12" s="13">
        <v>0</v>
      </c>
      <c r="M12" s="17">
        <f t="shared" si="4"/>
        <v>201238</v>
      </c>
      <c r="N12" s="17">
        <f t="shared" si="4"/>
        <v>68469</v>
      </c>
      <c r="O12" s="17">
        <f t="shared" si="4"/>
        <v>64463</v>
      </c>
      <c r="P12" s="17">
        <f t="shared" si="4"/>
        <v>128749</v>
      </c>
      <c r="Q12" s="13">
        <v>0</v>
      </c>
      <c r="R12" s="17">
        <f t="shared" si="4"/>
        <v>210850</v>
      </c>
      <c r="S12" s="11">
        <f t="shared" si="2"/>
        <v>2142490</v>
      </c>
      <c r="T12"/>
      <c r="U12"/>
      <c r="V12"/>
    </row>
    <row r="13" spans="1:22" s="62" customFormat="1" ht="17.25" customHeight="1">
      <c r="A13" s="67" t="s">
        <v>17</v>
      </c>
      <c r="B13" s="68">
        <v>121657</v>
      </c>
      <c r="C13" s="68">
        <v>170414</v>
      </c>
      <c r="D13" s="68">
        <v>165115</v>
      </c>
      <c r="E13" s="13">
        <v>0</v>
      </c>
      <c r="F13" s="68">
        <v>25014</v>
      </c>
      <c r="G13" s="68">
        <v>68831</v>
      </c>
      <c r="H13" s="68">
        <v>112483</v>
      </c>
      <c r="I13" s="13">
        <v>0</v>
      </c>
      <c r="J13" s="68">
        <v>81883</v>
      </c>
      <c r="K13" s="68">
        <v>64300</v>
      </c>
      <c r="L13" s="13">
        <v>0</v>
      </c>
      <c r="M13" s="68">
        <v>101888</v>
      </c>
      <c r="N13" s="68">
        <v>34632</v>
      </c>
      <c r="O13" s="68">
        <v>33593</v>
      </c>
      <c r="P13" s="68">
        <v>67440</v>
      </c>
      <c r="Q13" s="13">
        <v>0</v>
      </c>
      <c r="R13" s="68">
        <v>109903</v>
      </c>
      <c r="S13" s="69">
        <f t="shared" si="2"/>
        <v>1157153</v>
      </c>
      <c r="T13" s="70"/>
      <c r="U13" s="71"/>
      <c r="V13"/>
    </row>
    <row r="14" spans="1:22" s="62" customFormat="1" ht="17.25" customHeight="1">
      <c r="A14" s="67" t="s">
        <v>18</v>
      </c>
      <c r="B14" s="68">
        <v>108370</v>
      </c>
      <c r="C14" s="68">
        <v>134235</v>
      </c>
      <c r="D14" s="68">
        <v>122743</v>
      </c>
      <c r="E14" s="13">
        <v>0</v>
      </c>
      <c r="F14" s="68">
        <v>15923</v>
      </c>
      <c r="G14" s="68">
        <v>52805</v>
      </c>
      <c r="H14" s="68">
        <v>91419</v>
      </c>
      <c r="I14" s="13">
        <v>0</v>
      </c>
      <c r="J14" s="68">
        <v>70508</v>
      </c>
      <c r="K14" s="68">
        <v>49030</v>
      </c>
      <c r="L14" s="13">
        <v>0</v>
      </c>
      <c r="M14" s="68">
        <v>97685</v>
      </c>
      <c r="N14" s="68">
        <v>33264</v>
      </c>
      <c r="O14" s="68">
        <v>30290</v>
      </c>
      <c r="P14" s="68">
        <v>60442</v>
      </c>
      <c r="Q14" s="13">
        <v>0</v>
      </c>
      <c r="R14" s="68">
        <v>97607</v>
      </c>
      <c r="S14" s="69">
        <f t="shared" si="2"/>
        <v>964321</v>
      </c>
      <c r="T14" s="70"/>
      <c r="U14"/>
      <c r="V14"/>
    </row>
    <row r="15" spans="1:22" ht="17.25" customHeight="1">
      <c r="A15" s="14" t="s">
        <v>19</v>
      </c>
      <c r="B15" s="13">
        <v>2455</v>
      </c>
      <c r="C15" s="13">
        <v>3592</v>
      </c>
      <c r="D15" s="13">
        <v>2257</v>
      </c>
      <c r="E15" s="13">
        <v>0</v>
      </c>
      <c r="F15" s="13">
        <v>567</v>
      </c>
      <c r="G15" s="13">
        <v>724</v>
      </c>
      <c r="H15" s="13">
        <v>2283</v>
      </c>
      <c r="I15" s="13">
        <v>0</v>
      </c>
      <c r="J15" s="13">
        <v>1380</v>
      </c>
      <c r="K15" s="13">
        <v>733</v>
      </c>
      <c r="L15" s="13">
        <v>0</v>
      </c>
      <c r="M15" s="13">
        <v>1665</v>
      </c>
      <c r="N15" s="13">
        <v>573</v>
      </c>
      <c r="O15" s="13">
        <v>580</v>
      </c>
      <c r="P15" s="13">
        <v>867</v>
      </c>
      <c r="Q15" s="13">
        <v>0</v>
      </c>
      <c r="R15" s="13">
        <v>3340</v>
      </c>
      <c r="S15" s="11">
        <f t="shared" si="2"/>
        <v>21016</v>
      </c>
      <c r="T15"/>
      <c r="U15"/>
      <c r="V15"/>
    </row>
    <row r="16" spans="1:19" ht="17.25" customHeight="1">
      <c r="A16" s="15" t="s">
        <v>32</v>
      </c>
      <c r="B16" s="13">
        <f>B17+B18+B19</f>
        <v>10455</v>
      </c>
      <c r="C16" s="13">
        <f aca="true" t="shared" si="5" ref="C16:R16">C17+C18+C19</f>
        <v>14823</v>
      </c>
      <c r="D16" s="13">
        <f t="shared" si="5"/>
        <v>13324</v>
      </c>
      <c r="E16" s="13">
        <v>0</v>
      </c>
      <c r="F16" s="13">
        <f>F17+F18+F19</f>
        <v>2321</v>
      </c>
      <c r="G16" s="13">
        <f>G17+G18+G19</f>
        <v>5600</v>
      </c>
      <c r="H16" s="13">
        <f t="shared" si="5"/>
        <v>9508</v>
      </c>
      <c r="I16" s="13">
        <v>0</v>
      </c>
      <c r="J16" s="13">
        <f t="shared" si="5"/>
        <v>7713</v>
      </c>
      <c r="K16" s="13">
        <f t="shared" si="5"/>
        <v>6778</v>
      </c>
      <c r="L16" s="13">
        <v>0</v>
      </c>
      <c r="M16" s="13">
        <f t="shared" si="5"/>
        <v>10596</v>
      </c>
      <c r="N16" s="13">
        <f t="shared" si="5"/>
        <v>4127</v>
      </c>
      <c r="O16" s="13">
        <f t="shared" si="5"/>
        <v>3321</v>
      </c>
      <c r="P16" s="13">
        <f t="shared" si="5"/>
        <v>7470</v>
      </c>
      <c r="Q16" s="13">
        <v>0</v>
      </c>
      <c r="R16" s="13">
        <f t="shared" si="5"/>
        <v>10065</v>
      </c>
      <c r="S16" s="11">
        <f t="shared" si="2"/>
        <v>106101</v>
      </c>
    </row>
    <row r="17" spans="1:22" ht="17.25" customHeight="1">
      <c r="A17" s="14" t="s">
        <v>33</v>
      </c>
      <c r="B17" s="13">
        <v>10439</v>
      </c>
      <c r="C17" s="13">
        <v>14794</v>
      </c>
      <c r="D17" s="13">
        <v>13305</v>
      </c>
      <c r="E17" s="13">
        <v>0</v>
      </c>
      <c r="F17" s="13">
        <v>2321</v>
      </c>
      <c r="G17" s="13">
        <v>5592</v>
      </c>
      <c r="H17" s="13">
        <v>9498</v>
      </c>
      <c r="I17" s="13">
        <v>0</v>
      </c>
      <c r="J17" s="13">
        <v>7688</v>
      </c>
      <c r="K17" s="13">
        <v>6765</v>
      </c>
      <c r="L17" s="13">
        <v>0</v>
      </c>
      <c r="M17" s="13">
        <v>10588</v>
      </c>
      <c r="N17" s="13">
        <v>4122</v>
      </c>
      <c r="O17" s="13">
        <v>3317</v>
      </c>
      <c r="P17" s="13">
        <v>7457</v>
      </c>
      <c r="Q17" s="13">
        <v>0</v>
      </c>
      <c r="R17" s="13">
        <v>10055</v>
      </c>
      <c r="S17" s="11">
        <f t="shared" si="2"/>
        <v>105941</v>
      </c>
      <c r="T17"/>
      <c r="U17"/>
      <c r="V17"/>
    </row>
    <row r="18" spans="1:22" ht="17.25" customHeight="1">
      <c r="A18" s="14" t="s">
        <v>34</v>
      </c>
      <c r="B18" s="13">
        <v>6</v>
      </c>
      <c r="C18" s="13">
        <v>17</v>
      </c>
      <c r="D18" s="13">
        <v>12</v>
      </c>
      <c r="E18" s="13">
        <v>0</v>
      </c>
      <c r="F18" s="13">
        <v>0</v>
      </c>
      <c r="G18" s="13">
        <v>0</v>
      </c>
      <c r="H18" s="13">
        <v>6</v>
      </c>
      <c r="I18" s="13">
        <v>0</v>
      </c>
      <c r="J18" s="13">
        <v>11</v>
      </c>
      <c r="K18" s="13">
        <v>8</v>
      </c>
      <c r="L18" s="13">
        <v>0</v>
      </c>
      <c r="M18" s="13">
        <v>6</v>
      </c>
      <c r="N18" s="13">
        <v>2</v>
      </c>
      <c r="O18" s="13">
        <v>2</v>
      </c>
      <c r="P18" s="13">
        <v>5</v>
      </c>
      <c r="Q18" s="13">
        <v>0</v>
      </c>
      <c r="R18" s="13">
        <v>10</v>
      </c>
      <c r="S18" s="11">
        <f t="shared" si="2"/>
        <v>85</v>
      </c>
      <c r="T18"/>
      <c r="U18"/>
      <c r="V18"/>
    </row>
    <row r="19" spans="1:22" ht="17.25" customHeight="1">
      <c r="A19" s="14" t="s">
        <v>35</v>
      </c>
      <c r="B19" s="13">
        <v>10</v>
      </c>
      <c r="C19" s="13">
        <v>12</v>
      </c>
      <c r="D19" s="13">
        <v>7</v>
      </c>
      <c r="E19" s="13">
        <v>0</v>
      </c>
      <c r="F19" s="13">
        <v>0</v>
      </c>
      <c r="G19" s="13">
        <v>8</v>
      </c>
      <c r="H19" s="13">
        <v>4</v>
      </c>
      <c r="I19" s="13">
        <v>0</v>
      </c>
      <c r="J19" s="13">
        <v>14</v>
      </c>
      <c r="K19" s="13">
        <v>5</v>
      </c>
      <c r="L19" s="13">
        <v>0</v>
      </c>
      <c r="M19" s="13">
        <v>2</v>
      </c>
      <c r="N19" s="13">
        <v>3</v>
      </c>
      <c r="O19" s="13">
        <v>2</v>
      </c>
      <c r="P19" s="13">
        <v>8</v>
      </c>
      <c r="Q19" s="13">
        <v>0</v>
      </c>
      <c r="R19" s="13">
        <v>0</v>
      </c>
      <c r="S19" s="11">
        <f t="shared" si="2"/>
        <v>75</v>
      </c>
      <c r="T19"/>
      <c r="U19"/>
      <c r="V19"/>
    </row>
    <row r="20" spans="1:22" ht="17.25" customHeight="1">
      <c r="A20" s="16" t="s">
        <v>20</v>
      </c>
      <c r="B20" s="11">
        <f>+B21+B22+B23</f>
        <v>168562</v>
      </c>
      <c r="C20" s="11">
        <f aca="true" t="shared" si="6" ref="C20:R20">+C21+C22+C23</f>
        <v>193930</v>
      </c>
      <c r="D20" s="11">
        <f t="shared" si="6"/>
        <v>214206</v>
      </c>
      <c r="E20" s="13">
        <v>0</v>
      </c>
      <c r="F20" s="11">
        <f>+F21+F22+F23</f>
        <v>33008</v>
      </c>
      <c r="G20" s="11">
        <f>+G21+G22+G23</f>
        <v>83524</v>
      </c>
      <c r="H20" s="11">
        <f t="shared" si="6"/>
        <v>130468</v>
      </c>
      <c r="I20" s="13">
        <v>0</v>
      </c>
      <c r="J20" s="11">
        <f t="shared" si="6"/>
        <v>97762</v>
      </c>
      <c r="K20" s="11">
        <f t="shared" si="6"/>
        <v>111456</v>
      </c>
      <c r="L20" s="13">
        <v>0</v>
      </c>
      <c r="M20" s="11">
        <f t="shared" si="6"/>
        <v>166166</v>
      </c>
      <c r="N20" s="11">
        <f t="shared" si="6"/>
        <v>52648</v>
      </c>
      <c r="O20" s="11">
        <f t="shared" si="6"/>
        <v>50134</v>
      </c>
      <c r="P20" s="11">
        <f t="shared" si="6"/>
        <v>119471</v>
      </c>
      <c r="Q20" s="13">
        <v>0</v>
      </c>
      <c r="R20" s="11">
        <f t="shared" si="6"/>
        <v>131022</v>
      </c>
      <c r="S20" s="11">
        <f t="shared" si="2"/>
        <v>1552357</v>
      </c>
      <c r="T20"/>
      <c r="U20"/>
      <c r="V20"/>
    </row>
    <row r="21" spans="1:22" s="62" customFormat="1" ht="17.25" customHeight="1">
      <c r="A21" s="55" t="s">
        <v>21</v>
      </c>
      <c r="B21" s="68">
        <v>97147</v>
      </c>
      <c r="C21" s="68">
        <v>121838</v>
      </c>
      <c r="D21" s="68">
        <v>137195</v>
      </c>
      <c r="E21" s="13">
        <v>0</v>
      </c>
      <c r="F21" s="68">
        <v>21811</v>
      </c>
      <c r="G21" s="68">
        <v>52289</v>
      </c>
      <c r="H21" s="68">
        <v>80328</v>
      </c>
      <c r="I21" s="13">
        <v>0</v>
      </c>
      <c r="J21" s="68">
        <v>57907</v>
      </c>
      <c r="K21" s="68">
        <v>69102</v>
      </c>
      <c r="L21" s="13">
        <v>0</v>
      </c>
      <c r="M21" s="68">
        <v>92413</v>
      </c>
      <c r="N21" s="68">
        <v>29352</v>
      </c>
      <c r="O21" s="68">
        <v>28797</v>
      </c>
      <c r="P21" s="68">
        <v>67545</v>
      </c>
      <c r="Q21" s="13">
        <v>0</v>
      </c>
      <c r="R21" s="68">
        <v>79330</v>
      </c>
      <c r="S21" s="69">
        <f t="shared" si="2"/>
        <v>935054</v>
      </c>
      <c r="T21" s="70"/>
      <c r="U21"/>
      <c r="V21"/>
    </row>
    <row r="22" spans="1:22" s="62" customFormat="1" ht="17.25" customHeight="1">
      <c r="A22" s="55" t="s">
        <v>22</v>
      </c>
      <c r="B22" s="68">
        <v>70213</v>
      </c>
      <c r="C22" s="68">
        <v>70635</v>
      </c>
      <c r="D22" s="68">
        <v>75894</v>
      </c>
      <c r="E22" s="13">
        <v>0</v>
      </c>
      <c r="F22" s="68">
        <v>10959</v>
      </c>
      <c r="G22" s="68">
        <v>30860</v>
      </c>
      <c r="H22" s="68">
        <v>49259</v>
      </c>
      <c r="I22" s="13">
        <v>0</v>
      </c>
      <c r="J22" s="68">
        <v>39250</v>
      </c>
      <c r="K22" s="68">
        <v>41857</v>
      </c>
      <c r="L22" s="13">
        <v>0</v>
      </c>
      <c r="M22" s="68">
        <v>72885</v>
      </c>
      <c r="N22" s="68">
        <v>23016</v>
      </c>
      <c r="O22" s="68">
        <v>21062</v>
      </c>
      <c r="P22" s="68">
        <v>51414</v>
      </c>
      <c r="Q22" s="13">
        <v>0</v>
      </c>
      <c r="R22" s="68">
        <v>50462</v>
      </c>
      <c r="S22" s="69">
        <f t="shared" si="2"/>
        <v>607766</v>
      </c>
      <c r="T22" s="70"/>
      <c r="U22"/>
      <c r="V22"/>
    </row>
    <row r="23" spans="1:22" ht="17.25" customHeight="1">
      <c r="A23" s="12" t="s">
        <v>23</v>
      </c>
      <c r="B23" s="13">
        <v>1202</v>
      </c>
      <c r="C23" s="13">
        <v>1457</v>
      </c>
      <c r="D23" s="13">
        <v>1117</v>
      </c>
      <c r="E23" s="13">
        <v>0</v>
      </c>
      <c r="F23" s="13">
        <v>238</v>
      </c>
      <c r="G23" s="13">
        <v>375</v>
      </c>
      <c r="H23" s="13">
        <v>881</v>
      </c>
      <c r="I23" s="13">
        <v>0</v>
      </c>
      <c r="J23" s="13">
        <v>605</v>
      </c>
      <c r="K23" s="13">
        <v>497</v>
      </c>
      <c r="L23" s="13">
        <v>0</v>
      </c>
      <c r="M23" s="13">
        <v>868</v>
      </c>
      <c r="N23" s="13">
        <v>280</v>
      </c>
      <c r="O23" s="13">
        <v>275</v>
      </c>
      <c r="P23" s="13">
        <v>512</v>
      </c>
      <c r="Q23" s="13">
        <v>0</v>
      </c>
      <c r="R23" s="13">
        <v>1230</v>
      </c>
      <c r="S23" s="11">
        <f t="shared" si="2"/>
        <v>9537</v>
      </c>
      <c r="T23"/>
      <c r="U23"/>
      <c r="V23"/>
    </row>
    <row r="24" spans="1:22" ht="17.25" customHeight="1">
      <c r="A24" s="16" t="s">
        <v>24</v>
      </c>
      <c r="B24" s="13">
        <f>+B25+B26</f>
        <v>72608</v>
      </c>
      <c r="C24" s="13">
        <f aca="true" t="shared" si="7" ref="C24:R24">+C25+C26</f>
        <v>108685</v>
      </c>
      <c r="D24" s="13">
        <f t="shared" si="7"/>
        <v>115960</v>
      </c>
      <c r="E24" s="13">
        <v>0</v>
      </c>
      <c r="F24" s="13">
        <f>+F25+F26</f>
        <v>20682</v>
      </c>
      <c r="G24" s="13">
        <f>+G25+G26</f>
        <v>48658</v>
      </c>
      <c r="H24" s="13">
        <f t="shared" si="7"/>
        <v>73170</v>
      </c>
      <c r="I24" s="13">
        <v>0</v>
      </c>
      <c r="J24" s="13">
        <f t="shared" si="7"/>
        <v>45228</v>
      </c>
      <c r="K24" s="13">
        <f t="shared" si="7"/>
        <v>35033</v>
      </c>
      <c r="L24" s="13">
        <v>0</v>
      </c>
      <c r="M24" s="13">
        <f t="shared" si="7"/>
        <v>48413</v>
      </c>
      <c r="N24" s="13">
        <f t="shared" si="7"/>
        <v>13778</v>
      </c>
      <c r="O24" s="13">
        <f t="shared" si="7"/>
        <v>16143</v>
      </c>
      <c r="P24" s="13">
        <f t="shared" si="7"/>
        <v>31530</v>
      </c>
      <c r="Q24" s="13">
        <v>0</v>
      </c>
      <c r="R24" s="13">
        <f t="shared" si="7"/>
        <v>58106</v>
      </c>
      <c r="S24" s="11">
        <f t="shared" si="2"/>
        <v>687994</v>
      </c>
      <c r="T24" s="45"/>
      <c r="U24"/>
      <c r="V24"/>
    </row>
    <row r="25" spans="1:22" ht="17.25" customHeight="1">
      <c r="A25" s="12" t="s">
        <v>37</v>
      </c>
      <c r="B25" s="13">
        <v>72605</v>
      </c>
      <c r="C25" s="13">
        <v>108681</v>
      </c>
      <c r="D25" s="13">
        <v>115956</v>
      </c>
      <c r="E25" s="13">
        <v>0</v>
      </c>
      <c r="F25" s="13">
        <v>20682</v>
      </c>
      <c r="G25" s="13">
        <v>48655</v>
      </c>
      <c r="H25" s="13">
        <v>73166</v>
      </c>
      <c r="I25" s="13">
        <v>0</v>
      </c>
      <c r="J25" s="13">
        <v>45224</v>
      </c>
      <c r="K25" s="13">
        <v>35033</v>
      </c>
      <c r="L25" s="13">
        <v>0</v>
      </c>
      <c r="M25" s="13">
        <v>48413</v>
      </c>
      <c r="N25" s="13">
        <v>13778</v>
      </c>
      <c r="O25" s="13">
        <v>16143</v>
      </c>
      <c r="P25" s="13">
        <v>31526</v>
      </c>
      <c r="Q25" s="13">
        <v>0</v>
      </c>
      <c r="R25" s="13">
        <v>58106</v>
      </c>
      <c r="S25" s="11">
        <f t="shared" si="2"/>
        <v>687968</v>
      </c>
      <c r="T25" s="44"/>
      <c r="U25"/>
      <c r="V25"/>
    </row>
    <row r="26" spans="1:22" ht="17.25" customHeight="1">
      <c r="A26" s="12" t="s">
        <v>38</v>
      </c>
      <c r="B26" s="13">
        <v>3</v>
      </c>
      <c r="C26" s="13">
        <v>4</v>
      </c>
      <c r="D26" s="13">
        <v>4</v>
      </c>
      <c r="E26" s="13">
        <v>0</v>
      </c>
      <c r="F26" s="13">
        <v>0</v>
      </c>
      <c r="G26" s="13">
        <v>3</v>
      </c>
      <c r="H26" s="13">
        <v>4</v>
      </c>
      <c r="I26" s="13">
        <v>0</v>
      </c>
      <c r="J26" s="13">
        <v>4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</v>
      </c>
      <c r="Q26" s="13">
        <v>0</v>
      </c>
      <c r="R26" s="13">
        <v>0</v>
      </c>
      <c r="S26" s="11">
        <f t="shared" si="2"/>
        <v>26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4175</v>
      </c>
      <c r="S27" s="11">
        <f t="shared" si="2"/>
        <v>4175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84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84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20335.21</v>
      </c>
      <c r="S37" s="23">
        <f>SUM(B37:R37)</f>
        <v>20335.21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26223.94</v>
      </c>
      <c r="C41" s="23">
        <f aca="true" t="shared" si="9" ref="C41:R41">+C45+C42</f>
        <v>39430.79</v>
      </c>
      <c r="D41" s="23">
        <f t="shared" si="9"/>
        <v>37836.41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23448.620000000003</v>
      </c>
      <c r="I41" s="13">
        <v>0</v>
      </c>
      <c r="J41" s="23">
        <f t="shared" si="9"/>
        <v>12885.56</v>
      </c>
      <c r="K41" s="23">
        <f t="shared" si="9"/>
        <v>15645.960000000001</v>
      </c>
      <c r="L41" s="13">
        <v>0</v>
      </c>
      <c r="M41" s="23">
        <f t="shared" si="9"/>
        <v>18842.329999999998</v>
      </c>
      <c r="N41" s="23">
        <f t="shared" si="9"/>
        <v>8666.810000000001</v>
      </c>
      <c r="O41" s="23">
        <f t="shared" si="9"/>
        <v>7846.34</v>
      </c>
      <c r="P41" s="23">
        <f t="shared" si="9"/>
        <v>11712.359999999999</v>
      </c>
      <c r="Q41" s="13">
        <v>0</v>
      </c>
      <c r="R41" s="23">
        <f t="shared" si="9"/>
        <v>25141.82</v>
      </c>
      <c r="S41" s="23">
        <f>SUM(B41:R41)</f>
        <v>229897.97999999995</v>
      </c>
    </row>
    <row r="42" spans="1:19" ht="17.25" customHeight="1">
      <c r="A42" s="16" t="s">
        <v>50</v>
      </c>
      <c r="B42" s="23">
        <f>+B56</f>
        <v>22132.26</v>
      </c>
      <c r="C42" s="23">
        <f>+C56</f>
        <v>33657.07</v>
      </c>
      <c r="D42" s="23">
        <f>+D56</f>
        <v>31450.65</v>
      </c>
      <c r="E42" s="13">
        <v>0</v>
      </c>
      <c r="F42" s="11">
        <v>0</v>
      </c>
      <c r="G42" s="11">
        <v>0</v>
      </c>
      <c r="H42" s="23">
        <f>+H56</f>
        <v>20003.22</v>
      </c>
      <c r="I42" s="13">
        <v>0</v>
      </c>
      <c r="J42" s="23">
        <f>+J56</f>
        <v>10980.96</v>
      </c>
      <c r="K42" s="23">
        <f>+K56</f>
        <v>12269.04</v>
      </c>
      <c r="L42" s="13">
        <v>0</v>
      </c>
      <c r="M42" s="23">
        <f>+M56</f>
        <v>16235.81</v>
      </c>
      <c r="N42" s="23">
        <f>+N56</f>
        <v>7322.89</v>
      </c>
      <c r="O42" s="23">
        <f>+O56</f>
        <v>6622.26</v>
      </c>
      <c r="P42" s="23">
        <f>+P56</f>
        <v>9456.8</v>
      </c>
      <c r="Q42" s="13">
        <v>0</v>
      </c>
      <c r="R42" s="23">
        <f>+R56</f>
        <v>21426.78</v>
      </c>
      <c r="S42" s="23">
        <f>SUM(B42:R42)</f>
        <v>191557.74000000002</v>
      </c>
    </row>
    <row r="43" spans="1:19" ht="17.25" customHeight="1">
      <c r="A43" s="12" t="s">
        <v>51</v>
      </c>
      <c r="B43" s="63">
        <v>856</v>
      </c>
      <c r="C43" s="63">
        <v>1180</v>
      </c>
      <c r="D43" s="63">
        <v>1193</v>
      </c>
      <c r="E43" s="13">
        <v>0</v>
      </c>
      <c r="F43" s="11">
        <v>0</v>
      </c>
      <c r="G43" s="63">
        <v>0</v>
      </c>
      <c r="H43" s="63">
        <v>718</v>
      </c>
      <c r="I43" s="13">
        <v>0</v>
      </c>
      <c r="J43" s="63">
        <v>393</v>
      </c>
      <c r="K43" s="63">
        <v>475</v>
      </c>
      <c r="L43" s="13">
        <v>0</v>
      </c>
      <c r="M43" s="63">
        <v>577</v>
      </c>
      <c r="N43" s="63">
        <v>250</v>
      </c>
      <c r="O43" s="63">
        <v>243</v>
      </c>
      <c r="P43" s="63">
        <v>442</v>
      </c>
      <c r="Q43" s="13">
        <v>0</v>
      </c>
      <c r="R43" s="63">
        <v>822</v>
      </c>
      <c r="S43" s="56">
        <f>SUM(B43:R43)</f>
        <v>7149</v>
      </c>
    </row>
    <row r="44" spans="1:19" ht="17.25" customHeight="1">
      <c r="A44" s="12" t="s">
        <v>52</v>
      </c>
      <c r="B44" s="23">
        <f>ROUND(B42/B43,2)</f>
        <v>25.86</v>
      </c>
      <c r="C44" s="23">
        <f>ROUND(C42/C43,2)</f>
        <v>28.52</v>
      </c>
      <c r="D44" s="23">
        <f>ROUND(D42/D43,2)</f>
        <v>26.36</v>
      </c>
      <c r="E44" s="13">
        <v>0</v>
      </c>
      <c r="F44" s="11">
        <v>0</v>
      </c>
      <c r="G44" s="63">
        <v>0</v>
      </c>
      <c r="H44" s="23">
        <f aca="true" t="shared" si="10" ref="H44:S44">ROUND(H42/H43,2)</f>
        <v>27.86</v>
      </c>
      <c r="I44" s="13">
        <v>0</v>
      </c>
      <c r="J44" s="23">
        <f t="shared" si="10"/>
        <v>27.94</v>
      </c>
      <c r="K44" s="23">
        <f t="shared" si="10"/>
        <v>25.83</v>
      </c>
      <c r="L44" s="13">
        <v>0</v>
      </c>
      <c r="M44" s="23">
        <f t="shared" si="10"/>
        <v>28.14</v>
      </c>
      <c r="N44" s="23">
        <f t="shared" si="10"/>
        <v>29.29</v>
      </c>
      <c r="O44" s="23">
        <f t="shared" si="10"/>
        <v>27.25</v>
      </c>
      <c r="P44" s="23">
        <f t="shared" si="10"/>
        <v>21.4</v>
      </c>
      <c r="Q44" s="13">
        <v>0</v>
      </c>
      <c r="R44" s="23">
        <f t="shared" si="10"/>
        <v>26.07</v>
      </c>
      <c r="S44" s="23">
        <f t="shared" si="10"/>
        <v>26.8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1" ref="D45:R45">ROUND(D46*D47,2)</f>
        <v>6385.76</v>
      </c>
      <c r="E45" s="13">
        <v>0</v>
      </c>
      <c r="F45" s="11">
        <f t="shared" si="11"/>
        <v>0</v>
      </c>
      <c r="G45" s="54">
        <f t="shared" si="11"/>
        <v>2217.04</v>
      </c>
      <c r="H45" s="54">
        <f t="shared" si="11"/>
        <v>3445.4</v>
      </c>
      <c r="I45" s="13">
        <v>0</v>
      </c>
      <c r="J45" s="54">
        <f t="shared" si="11"/>
        <v>1904.6</v>
      </c>
      <c r="K45" s="54">
        <f t="shared" si="11"/>
        <v>3376.92</v>
      </c>
      <c r="L45" s="13">
        <v>0</v>
      </c>
      <c r="M45" s="54">
        <f t="shared" si="11"/>
        <v>2606.52</v>
      </c>
      <c r="N45" s="54">
        <f t="shared" si="11"/>
        <v>1343.92</v>
      </c>
      <c r="O45" s="54">
        <f t="shared" si="11"/>
        <v>1224.08</v>
      </c>
      <c r="P45" s="54">
        <f t="shared" si="11"/>
        <v>2255.56</v>
      </c>
      <c r="Q45" s="13">
        <v>0</v>
      </c>
      <c r="R45" s="54">
        <f t="shared" si="11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f>ROUND(K57/K47,2)</f>
        <v>789</v>
      </c>
      <c r="L46" s="13">
        <v>0</v>
      </c>
      <c r="M46" s="56">
        <f>ROUND(M57/M47,2)</f>
        <v>609</v>
      </c>
      <c r="N46" s="56">
        <f>ROUND(N57/N47,2)</f>
        <v>314</v>
      </c>
      <c r="O46" s="56">
        <f>ROUND(O57/O47,2)</f>
        <v>286</v>
      </c>
      <c r="P46" s="56">
        <f>ROUND(P57/P47,2)</f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8">
        <v>0</v>
      </c>
      <c r="F47" s="11">
        <v>0</v>
      </c>
      <c r="G47" s="54">
        <v>4.28</v>
      </c>
      <c r="H47" s="54">
        <v>4.28</v>
      </c>
      <c r="I47" s="18">
        <v>0</v>
      </c>
      <c r="J47" s="54">
        <v>4.28</v>
      </c>
      <c r="K47" s="54">
        <v>4.28</v>
      </c>
      <c r="L47" s="18">
        <v>0</v>
      </c>
      <c r="M47" s="54">
        <v>4.28</v>
      </c>
      <c r="N47" s="54">
        <v>4.28</v>
      </c>
      <c r="O47" s="54">
        <v>4.28</v>
      </c>
      <c r="P47" s="54">
        <v>4.28</v>
      </c>
      <c r="Q47" s="18">
        <v>0</v>
      </c>
      <c r="R47" s="54">
        <v>4.28</v>
      </c>
      <c r="S47" s="54">
        <v>4.28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8">
        <v>0</v>
      </c>
      <c r="F48" s="19"/>
      <c r="G48" s="19"/>
      <c r="H48" s="19">
        <v>0</v>
      </c>
      <c r="I48" s="18">
        <v>0</v>
      </c>
      <c r="J48" s="19">
        <v>0</v>
      </c>
      <c r="K48" s="19"/>
      <c r="L48" s="18">
        <v>0</v>
      </c>
      <c r="M48" s="19">
        <v>0</v>
      </c>
      <c r="N48" s="19"/>
      <c r="O48" s="19"/>
      <c r="P48" s="19"/>
      <c r="Q48" s="18">
        <v>0</v>
      </c>
      <c r="R48" s="19">
        <v>0</v>
      </c>
      <c r="S48" s="20"/>
    </row>
    <row r="49" spans="1:22" ht="17.25" customHeight="1">
      <c r="A49" s="21" t="s">
        <v>56</v>
      </c>
      <c r="B49" s="22">
        <f>+B50+B62</f>
        <v>1716397.64</v>
      </c>
      <c r="C49" s="22">
        <f aca="true" t="shared" si="12" ref="C49:R49">+C50+C62</f>
        <v>2497915.67</v>
      </c>
      <c r="D49" s="22">
        <f t="shared" si="12"/>
        <v>2676557.42</v>
      </c>
      <c r="E49" s="77">
        <v>0</v>
      </c>
      <c r="F49" s="22">
        <f t="shared" si="12"/>
        <v>553593.11</v>
      </c>
      <c r="G49" s="22">
        <f t="shared" si="12"/>
        <v>948018.1400000001</v>
      </c>
      <c r="H49" s="22">
        <f t="shared" si="12"/>
        <v>1562215.01</v>
      </c>
      <c r="I49" s="77">
        <v>0</v>
      </c>
      <c r="J49" s="22">
        <f t="shared" si="12"/>
        <v>1212987.06</v>
      </c>
      <c r="K49" s="22">
        <f>+K50+K62</f>
        <v>976913.81</v>
      </c>
      <c r="L49" s="77">
        <v>0</v>
      </c>
      <c r="M49" s="22">
        <f t="shared" si="12"/>
        <v>1317582.9200000002</v>
      </c>
      <c r="N49" s="22">
        <f>+N50+N62</f>
        <v>451987.66</v>
      </c>
      <c r="O49" s="22">
        <f>+O50+O62</f>
        <v>402352.26</v>
      </c>
      <c r="P49" s="22">
        <f>+P50+P62</f>
        <v>834397.7900000002</v>
      </c>
      <c r="Q49" s="77">
        <v>0</v>
      </c>
      <c r="R49" s="22">
        <f t="shared" si="12"/>
        <v>1568884.9000000001</v>
      </c>
      <c r="S49" s="22">
        <f>SUM(B49:R49)</f>
        <v>16719803.390000002</v>
      </c>
      <c r="T49"/>
      <c r="U49"/>
      <c r="V49"/>
    </row>
    <row r="50" spans="1:22" ht="17.25" customHeight="1">
      <c r="A50" s="16" t="s">
        <v>57</v>
      </c>
      <c r="B50" s="23">
        <f>SUM(B51:B61)</f>
        <v>1699654.97</v>
      </c>
      <c r="C50" s="23">
        <f aca="true" t="shared" si="13" ref="C50:R50">SUM(C51:C61)</f>
        <v>2474753.12</v>
      </c>
      <c r="D50" s="23">
        <f t="shared" si="13"/>
        <v>2660631.4899999998</v>
      </c>
      <c r="E50" s="31">
        <v>0</v>
      </c>
      <c r="F50" s="23">
        <f t="shared" si="13"/>
        <v>553593.11</v>
      </c>
      <c r="G50" s="23">
        <f t="shared" si="13"/>
        <v>934527.6400000001</v>
      </c>
      <c r="H50" s="23">
        <f t="shared" si="13"/>
        <v>1539110.91</v>
      </c>
      <c r="I50" s="31">
        <v>0</v>
      </c>
      <c r="J50" s="23">
        <f t="shared" si="13"/>
        <v>1212987.06</v>
      </c>
      <c r="K50" s="23">
        <f>SUM(K51:K61)</f>
        <v>966246.17</v>
      </c>
      <c r="L50" s="31">
        <v>0</v>
      </c>
      <c r="M50" s="23">
        <f t="shared" si="13"/>
        <v>1307136.4300000002</v>
      </c>
      <c r="N50" s="23">
        <f>SUM(N51:N61)</f>
        <v>450475.3</v>
      </c>
      <c r="O50" s="23">
        <f>SUM(O51:O61)</f>
        <v>394490.28</v>
      </c>
      <c r="P50" s="23">
        <f>SUM(P51:P61)</f>
        <v>832933.1200000001</v>
      </c>
      <c r="Q50" s="31">
        <v>0</v>
      </c>
      <c r="R50" s="23">
        <f t="shared" si="13"/>
        <v>1552816.05</v>
      </c>
      <c r="S50" s="23">
        <f>SUM(B50:R50)</f>
        <v>16579355.650000002</v>
      </c>
      <c r="T50"/>
      <c r="U50"/>
      <c r="V50"/>
    </row>
    <row r="51" spans="1:22" ht="17.25" customHeight="1">
      <c r="A51" s="34" t="s">
        <v>58</v>
      </c>
      <c r="B51" s="23">
        <f aca="true" t="shared" si="14" ref="B51:R51">ROUND(B32*B7,2)</f>
        <v>1632468.71</v>
      </c>
      <c r="C51" s="23">
        <f t="shared" si="14"/>
        <v>2375731.79</v>
      </c>
      <c r="D51" s="23">
        <f t="shared" si="14"/>
        <v>2622795.08</v>
      </c>
      <c r="E51" s="31">
        <v>0</v>
      </c>
      <c r="F51" s="23">
        <f t="shared" si="14"/>
        <v>553593.11</v>
      </c>
      <c r="G51" s="23">
        <f t="shared" si="14"/>
        <v>907558.31</v>
      </c>
      <c r="H51" s="23">
        <f t="shared" si="14"/>
        <v>1515662.29</v>
      </c>
      <c r="I51" s="31">
        <v>0</v>
      </c>
      <c r="J51" s="23">
        <f t="shared" si="14"/>
        <v>1193946.02</v>
      </c>
      <c r="K51" s="23">
        <f t="shared" si="14"/>
        <v>950600.21</v>
      </c>
      <c r="L51" s="31">
        <v>0</v>
      </c>
      <c r="M51" s="23">
        <f t="shared" si="14"/>
        <v>1288294.1</v>
      </c>
      <c r="N51" s="23">
        <f t="shared" si="14"/>
        <v>441808.49</v>
      </c>
      <c r="O51" s="23">
        <f t="shared" si="14"/>
        <v>386643.94</v>
      </c>
      <c r="P51" s="23">
        <f t="shared" si="14"/>
        <v>821220.76</v>
      </c>
      <c r="Q51" s="31">
        <v>0</v>
      </c>
      <c r="R51" s="23">
        <f t="shared" si="14"/>
        <v>1468923.55</v>
      </c>
      <c r="S51" s="23">
        <f>SUM(B51:R51)</f>
        <v>16159246.36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31">
        <v>0</v>
      </c>
      <c r="F52" s="19">
        <v>0</v>
      </c>
      <c r="G52" s="19">
        <v>0</v>
      </c>
      <c r="H52" s="19">
        <v>0</v>
      </c>
      <c r="I52" s="31">
        <v>0</v>
      </c>
      <c r="J52" s="19">
        <v>0</v>
      </c>
      <c r="K52" s="19">
        <v>0</v>
      </c>
      <c r="L52" s="31">
        <v>0</v>
      </c>
      <c r="M52" s="19">
        <v>0</v>
      </c>
      <c r="N52" s="19">
        <v>0</v>
      </c>
      <c r="O52" s="19">
        <v>0</v>
      </c>
      <c r="P52" s="19">
        <v>0</v>
      </c>
      <c r="Q52" s="31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31">
        <v>0</v>
      </c>
      <c r="F53" s="19">
        <v>0</v>
      </c>
      <c r="G53" s="19">
        <v>0</v>
      </c>
      <c r="H53" s="19">
        <v>0</v>
      </c>
      <c r="I53" s="31">
        <v>0</v>
      </c>
      <c r="J53" s="19">
        <v>0</v>
      </c>
      <c r="K53" s="19">
        <v>0</v>
      </c>
      <c r="L53" s="31">
        <v>0</v>
      </c>
      <c r="M53" s="19">
        <v>0</v>
      </c>
      <c r="N53" s="19">
        <v>0</v>
      </c>
      <c r="O53" s="19">
        <v>0</v>
      </c>
      <c r="P53" s="19">
        <v>0</v>
      </c>
      <c r="Q53" s="31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31">
        <v>0</v>
      </c>
      <c r="F54" s="19">
        <v>0</v>
      </c>
      <c r="G54" s="19">
        <v>0</v>
      </c>
      <c r="H54" s="19">
        <v>0</v>
      </c>
      <c r="I54" s="31">
        <v>0</v>
      </c>
      <c r="J54" s="19">
        <v>0</v>
      </c>
      <c r="K54" s="19">
        <v>0</v>
      </c>
      <c r="L54" s="31">
        <v>0</v>
      </c>
      <c r="M54" s="19">
        <v>0</v>
      </c>
      <c r="N54" s="19">
        <v>0</v>
      </c>
      <c r="O54" s="19">
        <v>0</v>
      </c>
      <c r="P54" s="19">
        <v>0</v>
      </c>
      <c r="Q54" s="31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141</v>
      </c>
      <c r="B55" s="19">
        <v>0</v>
      </c>
      <c r="C55" s="19">
        <v>0</v>
      </c>
      <c r="D55" s="19">
        <v>0</v>
      </c>
      <c r="E55" s="31">
        <v>0</v>
      </c>
      <c r="F55" s="19">
        <v>0</v>
      </c>
      <c r="G55" s="19">
        <v>0</v>
      </c>
      <c r="H55" s="19">
        <v>0</v>
      </c>
      <c r="I55" s="31">
        <v>0</v>
      </c>
      <c r="J55" s="19">
        <v>0</v>
      </c>
      <c r="K55" s="19">
        <v>0</v>
      </c>
      <c r="L55" s="31">
        <v>0</v>
      </c>
      <c r="M55" s="19">
        <v>0</v>
      </c>
      <c r="N55" s="19">
        <v>0</v>
      </c>
      <c r="O55" s="19">
        <v>0</v>
      </c>
      <c r="P55" s="19">
        <v>0</v>
      </c>
      <c r="Q55" s="31">
        <v>0</v>
      </c>
      <c r="R55" s="23">
        <f>+R37</f>
        <v>20335.21</v>
      </c>
      <c r="S55" s="23">
        <f aca="true" t="shared" si="15" ref="S55:S60">SUM(B55:R55)</f>
        <v>20335.21</v>
      </c>
      <c r="T55"/>
      <c r="U55"/>
      <c r="V55"/>
    </row>
    <row r="56" spans="1:22" ht="17.25" customHeight="1">
      <c r="A56" s="12" t="s">
        <v>62</v>
      </c>
      <c r="B56" s="36">
        <v>22132.26</v>
      </c>
      <c r="C56" s="36">
        <v>33657.07</v>
      </c>
      <c r="D56" s="36">
        <v>31450.65</v>
      </c>
      <c r="E56" s="31">
        <v>0</v>
      </c>
      <c r="F56" s="19">
        <v>0</v>
      </c>
      <c r="G56" s="19">
        <v>0</v>
      </c>
      <c r="H56" s="36">
        <v>20003.22</v>
      </c>
      <c r="I56" s="31">
        <v>0</v>
      </c>
      <c r="J56" s="36">
        <v>10980.96</v>
      </c>
      <c r="K56" s="36">
        <v>12269.04</v>
      </c>
      <c r="L56" s="31">
        <v>0</v>
      </c>
      <c r="M56" s="36">
        <v>16235.81</v>
      </c>
      <c r="N56" s="36">
        <v>7322.89</v>
      </c>
      <c r="O56" s="36">
        <v>6622.26</v>
      </c>
      <c r="P56" s="36">
        <v>9456.8</v>
      </c>
      <c r="Q56" s="31">
        <v>0</v>
      </c>
      <c r="R56" s="36">
        <v>21426.78</v>
      </c>
      <c r="S56" s="36">
        <f t="shared" si="15"/>
        <v>191557.74000000002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78">
        <v>0</v>
      </c>
      <c r="F57" s="19">
        <v>0</v>
      </c>
      <c r="G57" s="36">
        <v>2217.04</v>
      </c>
      <c r="H57" s="36">
        <v>3445.4</v>
      </c>
      <c r="I57" s="78">
        <v>0</v>
      </c>
      <c r="J57" s="36">
        <v>1904.6</v>
      </c>
      <c r="K57" s="36">
        <v>3376.92</v>
      </c>
      <c r="L57" s="78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78">
        <v>0</v>
      </c>
      <c r="R57" s="36">
        <v>3715.04</v>
      </c>
      <c r="S57" s="23">
        <f t="shared" si="15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31">
        <v>0</v>
      </c>
      <c r="F58" s="19">
        <v>0</v>
      </c>
      <c r="G58" s="19">
        <v>0</v>
      </c>
      <c r="H58" s="19">
        <v>0</v>
      </c>
      <c r="I58" s="31">
        <v>0</v>
      </c>
      <c r="J58" s="19">
        <v>0</v>
      </c>
      <c r="K58" s="19">
        <v>0</v>
      </c>
      <c r="L58" s="31">
        <v>0</v>
      </c>
      <c r="M58" s="19">
        <v>0</v>
      </c>
      <c r="N58" s="19">
        <v>0</v>
      </c>
      <c r="O58" s="19">
        <v>0</v>
      </c>
      <c r="P58" s="19">
        <v>0</v>
      </c>
      <c r="Q58" s="31">
        <v>0</v>
      </c>
      <c r="R58" s="19">
        <v>0</v>
      </c>
      <c r="S58" s="19">
        <f t="shared" si="15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31">
        <v>0</v>
      </c>
      <c r="F59" s="19">
        <v>0</v>
      </c>
      <c r="G59" s="19">
        <v>0</v>
      </c>
      <c r="H59" s="19">
        <v>0</v>
      </c>
      <c r="I59" s="31">
        <v>0</v>
      </c>
      <c r="J59" s="36">
        <v>6155.48</v>
      </c>
      <c r="K59" s="19">
        <v>0</v>
      </c>
      <c r="L59" s="31">
        <v>0</v>
      </c>
      <c r="M59" s="19">
        <v>0</v>
      </c>
      <c r="N59" s="19">
        <v>0</v>
      </c>
      <c r="O59" s="19">
        <v>0</v>
      </c>
      <c r="P59" s="19">
        <v>0</v>
      </c>
      <c r="Q59" s="31">
        <v>0</v>
      </c>
      <c r="R59" s="19">
        <v>0</v>
      </c>
      <c r="S59" s="23">
        <f t="shared" si="15"/>
        <v>6155.48</v>
      </c>
      <c r="T59"/>
      <c r="U59"/>
      <c r="V59"/>
    </row>
    <row r="60" spans="1:22" ht="17.25" customHeight="1">
      <c r="A60" s="12" t="s">
        <v>66</v>
      </c>
      <c r="B60" s="36">
        <v>40962.32</v>
      </c>
      <c r="C60" s="36">
        <v>59590.54</v>
      </c>
      <c r="D60" s="19">
        <v>0</v>
      </c>
      <c r="E60" s="31">
        <v>0</v>
      </c>
      <c r="F60" s="19">
        <v>0</v>
      </c>
      <c r="G60" s="36">
        <v>24752.29</v>
      </c>
      <c r="H60" s="19">
        <v>0</v>
      </c>
      <c r="I60" s="31">
        <v>0</v>
      </c>
      <c r="J60" s="19">
        <v>0</v>
      </c>
      <c r="K60" s="19">
        <v>0</v>
      </c>
      <c r="L60" s="31">
        <v>0</v>
      </c>
      <c r="M60" s="19">
        <v>0</v>
      </c>
      <c r="N60" s="19">
        <v>0</v>
      </c>
      <c r="O60" s="19">
        <v>0</v>
      </c>
      <c r="P60" s="19">
        <v>0</v>
      </c>
      <c r="Q60" s="31">
        <v>0</v>
      </c>
      <c r="R60" s="36">
        <v>38415.47</v>
      </c>
      <c r="S60" s="23">
        <f t="shared" si="15"/>
        <v>163720.62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31">
        <v>0</v>
      </c>
      <c r="F61" s="19">
        <v>0</v>
      </c>
      <c r="G61" s="19">
        <v>0</v>
      </c>
      <c r="H61" s="19">
        <v>0</v>
      </c>
      <c r="I61" s="31">
        <v>0</v>
      </c>
      <c r="J61" s="19">
        <v>0</v>
      </c>
      <c r="K61" s="19">
        <v>0</v>
      </c>
      <c r="L61" s="31">
        <v>0</v>
      </c>
      <c r="M61" s="19">
        <v>0</v>
      </c>
      <c r="N61" s="19">
        <v>0</v>
      </c>
      <c r="O61" s="19">
        <v>0</v>
      </c>
      <c r="P61" s="19">
        <v>0</v>
      </c>
      <c r="Q61" s="31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16742.67</v>
      </c>
      <c r="C62" s="36">
        <v>23162.55</v>
      </c>
      <c r="D62" s="36">
        <v>15925.93</v>
      </c>
      <c r="E62" s="78">
        <v>0</v>
      </c>
      <c r="F62" s="19">
        <v>0</v>
      </c>
      <c r="G62" s="36">
        <v>13490.5</v>
      </c>
      <c r="H62" s="36">
        <v>23104.1</v>
      </c>
      <c r="I62" s="78">
        <v>0</v>
      </c>
      <c r="J62" s="36">
        <v>0</v>
      </c>
      <c r="K62" s="36">
        <v>10667.64</v>
      </c>
      <c r="L62" s="78">
        <v>0</v>
      </c>
      <c r="M62" s="36">
        <v>10446.49</v>
      </c>
      <c r="N62" s="36">
        <v>1512.36</v>
      </c>
      <c r="O62" s="36">
        <v>7861.98</v>
      </c>
      <c r="P62" s="36">
        <v>1464.67</v>
      </c>
      <c r="Q62" s="78">
        <v>0</v>
      </c>
      <c r="R62" s="36">
        <v>16068.85</v>
      </c>
      <c r="S62" s="36">
        <f>SUM(B62:R62)</f>
        <v>140447.74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31">
        <v>0</v>
      </c>
      <c r="F63" s="19"/>
      <c r="G63" s="19"/>
      <c r="H63" s="19">
        <v>0</v>
      </c>
      <c r="I63" s="31">
        <v>0</v>
      </c>
      <c r="J63" s="19">
        <v>0</v>
      </c>
      <c r="K63" s="19"/>
      <c r="L63" s="31">
        <v>0</v>
      </c>
      <c r="M63" s="19">
        <v>0</v>
      </c>
      <c r="N63" s="19"/>
      <c r="O63" s="19"/>
      <c r="P63" s="19"/>
      <c r="Q63" s="31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6" ref="B66:R66">+B67+B74+B111+B112</f>
        <v>86739.76000000001</v>
      </c>
      <c r="C66" s="35">
        <f t="shared" si="16"/>
        <v>409084.4900000001</v>
      </c>
      <c r="D66" s="35">
        <f t="shared" si="16"/>
        <v>-228499.71</v>
      </c>
      <c r="E66" s="35">
        <f t="shared" si="16"/>
        <v>587664.15</v>
      </c>
      <c r="F66" s="35">
        <f t="shared" si="16"/>
        <v>-43489.900000000016</v>
      </c>
      <c r="G66" s="35">
        <f t="shared" si="16"/>
        <v>141703.75</v>
      </c>
      <c r="H66" s="35">
        <f t="shared" si="16"/>
        <v>-229243.28</v>
      </c>
      <c r="I66" s="35">
        <f t="shared" si="16"/>
        <v>597533.39</v>
      </c>
      <c r="J66" s="35">
        <f t="shared" si="16"/>
        <v>-31167.920000000013</v>
      </c>
      <c r="K66" s="35">
        <f t="shared" si="16"/>
        <v>-135849.8</v>
      </c>
      <c r="L66" s="35">
        <f t="shared" si="16"/>
        <v>155568.8</v>
      </c>
      <c r="M66" s="35">
        <f t="shared" si="16"/>
        <v>-156591.56</v>
      </c>
      <c r="N66" s="35">
        <f t="shared" si="16"/>
        <v>-29400.129999999997</v>
      </c>
      <c r="O66" s="35">
        <f t="shared" si="16"/>
        <v>-35957.63</v>
      </c>
      <c r="P66" s="35">
        <f t="shared" si="16"/>
        <v>-47207.020000000004</v>
      </c>
      <c r="Q66" s="35">
        <f t="shared" si="16"/>
        <v>82513.38</v>
      </c>
      <c r="R66" s="35">
        <f t="shared" si="16"/>
        <v>209882.66</v>
      </c>
      <c r="S66" s="35">
        <f aca="true" t="shared" si="17" ref="S66:S74">SUM(B66:R66)</f>
        <v>1333283.4300000004</v>
      </c>
      <c r="T66"/>
      <c r="U66"/>
      <c r="V66"/>
    </row>
    <row r="67" spans="1:22" ht="18.75" customHeight="1">
      <c r="A67" s="16" t="s">
        <v>70</v>
      </c>
      <c r="B67" s="35">
        <f aca="true" t="shared" si="18" ref="B67:R67">B68+B69+B70+B71+B72+B73</f>
        <v>-208632.56</v>
      </c>
      <c r="C67" s="35">
        <f t="shared" si="18"/>
        <v>-214397.15999999997</v>
      </c>
      <c r="D67" s="35">
        <f t="shared" si="18"/>
        <v>-206443.15</v>
      </c>
      <c r="E67" s="78">
        <v>0</v>
      </c>
      <c r="F67" s="35">
        <f t="shared" si="18"/>
        <v>-31639.4</v>
      </c>
      <c r="G67" s="35">
        <f t="shared" si="18"/>
        <v>-66839.2</v>
      </c>
      <c r="H67" s="35">
        <f t="shared" si="18"/>
        <v>-214741.02</v>
      </c>
      <c r="I67" s="78">
        <v>0</v>
      </c>
      <c r="J67" s="35">
        <f t="shared" si="18"/>
        <v>-92544.6</v>
      </c>
      <c r="K67" s="35">
        <f t="shared" si="18"/>
        <v>-127036.94</v>
      </c>
      <c r="L67" s="78">
        <v>0</v>
      </c>
      <c r="M67" s="35">
        <f t="shared" si="18"/>
        <v>-144014.42</v>
      </c>
      <c r="N67" s="35">
        <f t="shared" si="18"/>
        <v>-25266.8</v>
      </c>
      <c r="O67" s="35">
        <f t="shared" si="18"/>
        <v>-31824.3</v>
      </c>
      <c r="P67" s="35">
        <f t="shared" si="18"/>
        <v>-38807.5</v>
      </c>
      <c r="Q67" s="78">
        <v>0</v>
      </c>
      <c r="R67" s="35">
        <f t="shared" si="18"/>
        <v>-165236.1</v>
      </c>
      <c r="S67" s="35">
        <f t="shared" si="17"/>
        <v>-1567423.1500000001</v>
      </c>
      <c r="T67"/>
      <c r="U67"/>
      <c r="V67"/>
    </row>
    <row r="68" spans="1:22" s="62" customFormat="1" ht="18.75" customHeight="1">
      <c r="A68" s="55" t="s">
        <v>140</v>
      </c>
      <c r="B68" s="58">
        <f>-ROUND(B9*$D$3,2)</f>
        <v>-150758</v>
      </c>
      <c r="C68" s="58">
        <f aca="true" t="shared" si="19" ref="C68:R68">-ROUND(C9*$D$3,2)</f>
        <v>-205746.4</v>
      </c>
      <c r="D68" s="58">
        <f t="shared" si="19"/>
        <v>-178239.3</v>
      </c>
      <c r="E68" s="78">
        <v>0</v>
      </c>
      <c r="F68" s="58">
        <f t="shared" si="19"/>
        <v>-31639.4</v>
      </c>
      <c r="G68" s="58">
        <f t="shared" si="19"/>
        <v>-66839.2</v>
      </c>
      <c r="H68" s="58">
        <f t="shared" si="19"/>
        <v>-126570.5</v>
      </c>
      <c r="I68" s="78">
        <v>0</v>
      </c>
      <c r="J68" s="58">
        <f>-ROUND((J9+J29)*$D$3,2)</f>
        <v>-92544.6</v>
      </c>
      <c r="K68" s="58">
        <f t="shared" si="19"/>
        <v>-47605.3</v>
      </c>
      <c r="L68" s="78">
        <v>0</v>
      </c>
      <c r="M68" s="58">
        <f t="shared" si="19"/>
        <v>-73431.1</v>
      </c>
      <c r="N68" s="58">
        <f t="shared" si="19"/>
        <v>-25266.8</v>
      </c>
      <c r="O68" s="58">
        <f t="shared" si="19"/>
        <v>-31824.3</v>
      </c>
      <c r="P68" s="58">
        <f t="shared" si="19"/>
        <v>-38807.5</v>
      </c>
      <c r="Q68" s="78">
        <v>0</v>
      </c>
      <c r="R68" s="58">
        <f t="shared" si="19"/>
        <v>-165236.1</v>
      </c>
      <c r="S68" s="58">
        <f t="shared" si="17"/>
        <v>-1234508.5</v>
      </c>
      <c r="T68" s="72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78">
        <v>0</v>
      </c>
      <c r="F69" s="19">
        <v>0</v>
      </c>
      <c r="G69" s="19">
        <v>0</v>
      </c>
      <c r="H69" s="19">
        <v>0</v>
      </c>
      <c r="I69" s="78">
        <v>0</v>
      </c>
      <c r="J69" s="19">
        <v>0</v>
      </c>
      <c r="K69" s="19">
        <v>0</v>
      </c>
      <c r="L69" s="78">
        <v>0</v>
      </c>
      <c r="M69" s="19">
        <v>0</v>
      </c>
      <c r="N69" s="19">
        <v>0</v>
      </c>
      <c r="O69" s="19">
        <v>0</v>
      </c>
      <c r="P69" s="19">
        <v>0</v>
      </c>
      <c r="Q69" s="78">
        <v>0</v>
      </c>
      <c r="R69" s="19">
        <v>0</v>
      </c>
      <c r="S69" s="19">
        <f t="shared" si="17"/>
        <v>0</v>
      </c>
      <c r="T69"/>
      <c r="U69"/>
      <c r="V69"/>
    </row>
    <row r="70" spans="1:22" ht="18.75" customHeight="1">
      <c r="A70" s="12" t="s">
        <v>72</v>
      </c>
      <c r="B70" s="35">
        <v>-524.6</v>
      </c>
      <c r="C70" s="35">
        <v>-326.8</v>
      </c>
      <c r="D70" s="35">
        <v>-408.5</v>
      </c>
      <c r="E70" s="78">
        <v>0</v>
      </c>
      <c r="F70" s="19">
        <v>0</v>
      </c>
      <c r="G70" s="19">
        <v>0</v>
      </c>
      <c r="H70" s="35">
        <v>-511.7</v>
      </c>
      <c r="I70" s="78">
        <v>0</v>
      </c>
      <c r="J70" s="78">
        <v>0</v>
      </c>
      <c r="K70" s="35">
        <v>-537.5</v>
      </c>
      <c r="L70" s="78">
        <v>0</v>
      </c>
      <c r="M70" s="35">
        <v>-283.8</v>
      </c>
      <c r="N70" s="19">
        <v>0</v>
      </c>
      <c r="O70" s="19">
        <v>0</v>
      </c>
      <c r="P70" s="19">
        <v>0</v>
      </c>
      <c r="Q70" s="78">
        <v>0</v>
      </c>
      <c r="R70" s="19">
        <v>0</v>
      </c>
      <c r="S70" s="35">
        <f t="shared" si="17"/>
        <v>-2592.9000000000005</v>
      </c>
      <c r="T70"/>
      <c r="U70"/>
      <c r="V70"/>
    </row>
    <row r="71" spans="1:22" ht="18.75" customHeight="1">
      <c r="A71" s="12" t="s">
        <v>73</v>
      </c>
      <c r="B71" s="35">
        <v>-16133.6</v>
      </c>
      <c r="C71" s="35">
        <v>-3986.1</v>
      </c>
      <c r="D71" s="35">
        <v>-7224</v>
      </c>
      <c r="E71" s="78">
        <v>0</v>
      </c>
      <c r="F71" s="19">
        <v>0</v>
      </c>
      <c r="G71" s="19">
        <v>0</v>
      </c>
      <c r="H71" s="35">
        <v>-6673.6</v>
      </c>
      <c r="I71" s="78">
        <v>0</v>
      </c>
      <c r="J71" s="78">
        <v>0</v>
      </c>
      <c r="K71" s="35">
        <v>-4906.3</v>
      </c>
      <c r="L71" s="78">
        <v>0</v>
      </c>
      <c r="M71" s="35">
        <v>-6200.6</v>
      </c>
      <c r="N71" s="19">
        <v>0</v>
      </c>
      <c r="O71" s="19">
        <v>0</v>
      </c>
      <c r="P71" s="19">
        <v>0</v>
      </c>
      <c r="Q71" s="78">
        <v>0</v>
      </c>
      <c r="R71" s="19">
        <v>0</v>
      </c>
      <c r="S71" s="35">
        <f t="shared" si="17"/>
        <v>-45124.200000000004</v>
      </c>
      <c r="T71"/>
      <c r="U71"/>
      <c r="V71"/>
    </row>
    <row r="72" spans="1:22" ht="18.75" customHeight="1">
      <c r="A72" s="12" t="s">
        <v>74</v>
      </c>
      <c r="B72" s="35">
        <v>-41216.36</v>
      </c>
      <c r="C72" s="35">
        <v>-4337.86</v>
      </c>
      <c r="D72" s="35">
        <v>-20571.35</v>
      </c>
      <c r="E72" s="78">
        <v>0</v>
      </c>
      <c r="F72" s="19">
        <v>0</v>
      </c>
      <c r="G72" s="19">
        <v>0</v>
      </c>
      <c r="H72" s="35">
        <v>-80985.22</v>
      </c>
      <c r="I72" s="78">
        <v>0</v>
      </c>
      <c r="J72" s="78">
        <v>0</v>
      </c>
      <c r="K72" s="35">
        <v>-73987.84</v>
      </c>
      <c r="L72" s="78">
        <v>0</v>
      </c>
      <c r="M72" s="35">
        <v>-64098.92</v>
      </c>
      <c r="N72" s="19">
        <v>0</v>
      </c>
      <c r="O72" s="19">
        <v>0</v>
      </c>
      <c r="P72" s="19">
        <v>0</v>
      </c>
      <c r="Q72" s="78">
        <v>0</v>
      </c>
      <c r="R72" s="19">
        <v>0</v>
      </c>
      <c r="S72" s="35">
        <f t="shared" si="17"/>
        <v>-285197.55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78">
        <v>0</v>
      </c>
      <c r="F73" s="19">
        <v>0</v>
      </c>
      <c r="G73" s="19">
        <v>0</v>
      </c>
      <c r="H73" s="19">
        <v>0</v>
      </c>
      <c r="I73" s="78">
        <v>0</v>
      </c>
      <c r="J73" s="19">
        <v>0</v>
      </c>
      <c r="K73" s="19">
        <v>0</v>
      </c>
      <c r="L73" s="78">
        <v>0</v>
      </c>
      <c r="M73" s="19">
        <v>0</v>
      </c>
      <c r="N73" s="19">
        <v>0</v>
      </c>
      <c r="O73" s="19">
        <v>0</v>
      </c>
      <c r="P73" s="19">
        <v>0</v>
      </c>
      <c r="Q73" s="78">
        <v>0</v>
      </c>
      <c r="R73" s="19">
        <v>0</v>
      </c>
      <c r="S73" s="19">
        <f t="shared" si="17"/>
        <v>0</v>
      </c>
      <c r="T73"/>
      <c r="U73"/>
      <c r="V73"/>
    </row>
    <row r="74" spans="1:22" s="62" customFormat="1" ht="18.75" customHeight="1">
      <c r="A74" s="16" t="s">
        <v>76</v>
      </c>
      <c r="B74" s="58">
        <f aca="true" t="shared" si="20" ref="B74:R74">SUM(B75:B110)</f>
        <v>-14510.95</v>
      </c>
      <c r="C74" s="58">
        <f t="shared" si="20"/>
        <v>-21085.27</v>
      </c>
      <c r="D74" s="35">
        <f t="shared" si="20"/>
        <v>-22056.56</v>
      </c>
      <c r="E74" s="78">
        <v>0</v>
      </c>
      <c r="F74" s="35">
        <f t="shared" si="20"/>
        <v>-67522.71</v>
      </c>
      <c r="G74" s="35">
        <f t="shared" si="20"/>
        <v>-10915.12</v>
      </c>
      <c r="H74" s="35">
        <f t="shared" si="20"/>
        <v>-14502.26</v>
      </c>
      <c r="I74" s="78">
        <v>0</v>
      </c>
      <c r="J74" s="35">
        <f t="shared" si="20"/>
        <v>-10758.27</v>
      </c>
      <c r="K74" s="35">
        <f t="shared" si="20"/>
        <v>-8812.86</v>
      </c>
      <c r="L74" s="78">
        <v>0</v>
      </c>
      <c r="M74" s="35">
        <f t="shared" si="20"/>
        <v>-12577.14</v>
      </c>
      <c r="N74" s="35">
        <f t="shared" si="20"/>
        <v>-4133.33</v>
      </c>
      <c r="O74" s="35">
        <f t="shared" si="20"/>
        <v>-4133.33</v>
      </c>
      <c r="P74" s="35">
        <f t="shared" si="20"/>
        <v>-8399.52</v>
      </c>
      <c r="Q74" s="78">
        <v>0</v>
      </c>
      <c r="R74" s="58">
        <f t="shared" si="20"/>
        <v>-14319.06</v>
      </c>
      <c r="S74" s="58">
        <f t="shared" si="17"/>
        <v>-213726.37999999998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78">
        <v>0</v>
      </c>
      <c r="F75" s="19">
        <v>0</v>
      </c>
      <c r="G75" s="19">
        <v>0</v>
      </c>
      <c r="H75" s="19">
        <v>0</v>
      </c>
      <c r="I75" s="78">
        <v>0</v>
      </c>
      <c r="J75" s="19">
        <v>0</v>
      </c>
      <c r="K75" s="19">
        <v>0</v>
      </c>
      <c r="L75" s="78">
        <v>0</v>
      </c>
      <c r="M75" s="19">
        <v>0</v>
      </c>
      <c r="N75" s="19">
        <v>0</v>
      </c>
      <c r="O75" s="19">
        <v>0</v>
      </c>
      <c r="P75" s="19">
        <v>0</v>
      </c>
      <c r="Q75" s="78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78">
        <v>0</v>
      </c>
      <c r="E76" s="78">
        <v>0</v>
      </c>
      <c r="F76" s="19">
        <v>0</v>
      </c>
      <c r="G76" s="19">
        <v>0</v>
      </c>
      <c r="H76" s="19">
        <v>0</v>
      </c>
      <c r="I76" s="19">
        <v>0</v>
      </c>
      <c r="J76" s="7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-1067.75</v>
      </c>
      <c r="E77" s="78">
        <v>0</v>
      </c>
      <c r="F77" s="35">
        <v>-2488.9</v>
      </c>
      <c r="G77" s="78">
        <v>0</v>
      </c>
      <c r="H77" s="19">
        <v>0</v>
      </c>
      <c r="I77" s="78">
        <v>0</v>
      </c>
      <c r="J77" s="58">
        <v>-380.65</v>
      </c>
      <c r="K77" s="19">
        <v>0</v>
      </c>
      <c r="L77" s="78">
        <v>0</v>
      </c>
      <c r="M77" s="19">
        <v>0</v>
      </c>
      <c r="N77" s="19">
        <v>0</v>
      </c>
      <c r="O77" s="19">
        <v>0</v>
      </c>
      <c r="P77" s="19">
        <v>0</v>
      </c>
      <c r="Q77" s="78">
        <v>0</v>
      </c>
      <c r="R77" s="19">
        <v>0</v>
      </c>
      <c r="S77" s="58">
        <f>SUM(B77:R77)</f>
        <v>-3937.3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78">
        <v>0</v>
      </c>
      <c r="F78" s="58">
        <v>-60000</v>
      </c>
      <c r="G78" s="19">
        <v>0</v>
      </c>
      <c r="H78" s="19">
        <v>0</v>
      </c>
      <c r="I78" s="78">
        <v>0</v>
      </c>
      <c r="J78" s="19">
        <v>0</v>
      </c>
      <c r="K78" s="19">
        <v>0</v>
      </c>
      <c r="L78" s="78">
        <v>0</v>
      </c>
      <c r="M78" s="19">
        <v>0</v>
      </c>
      <c r="N78" s="19">
        <v>0</v>
      </c>
      <c r="O78" s="19">
        <v>0</v>
      </c>
      <c r="P78" s="19">
        <v>0</v>
      </c>
      <c r="Q78" s="78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78">
        <v>0</v>
      </c>
      <c r="F79" s="35">
        <v>-5033.81</v>
      </c>
      <c r="G79" s="35">
        <v>-10377.62</v>
      </c>
      <c r="H79" s="35">
        <v>-13964.76</v>
      </c>
      <c r="I79" s="78">
        <v>0</v>
      </c>
      <c r="J79" s="35">
        <v>-10377.62</v>
      </c>
      <c r="K79" s="35">
        <v>-8812.86</v>
      </c>
      <c r="L79" s="78">
        <v>0</v>
      </c>
      <c r="M79" s="35">
        <v>-12577.14</v>
      </c>
      <c r="N79" s="35">
        <v>-4133.33</v>
      </c>
      <c r="O79" s="35">
        <v>-4133.33</v>
      </c>
      <c r="P79" s="35">
        <v>-8399.52</v>
      </c>
      <c r="Q79" s="78">
        <v>0</v>
      </c>
      <c r="R79" s="35">
        <v>-14319.06</v>
      </c>
      <c r="S79" s="58">
        <f>SUM(B79:R79)</f>
        <v>-147619.05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78">
        <v>0</v>
      </c>
      <c r="F80" s="19">
        <v>0</v>
      </c>
      <c r="G80" s="19">
        <v>0</v>
      </c>
      <c r="H80" s="19">
        <v>0</v>
      </c>
      <c r="I80" s="78">
        <v>0</v>
      </c>
      <c r="J80" s="19">
        <v>0</v>
      </c>
      <c r="K80" s="19">
        <v>0</v>
      </c>
      <c r="L80" s="78">
        <v>0</v>
      </c>
      <c r="M80" s="19">
        <v>0</v>
      </c>
      <c r="N80" s="19">
        <v>0</v>
      </c>
      <c r="O80" s="19">
        <v>0</v>
      </c>
      <c r="P80" s="19">
        <v>0</v>
      </c>
      <c r="Q80" s="78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78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78">
        <v>0</v>
      </c>
      <c r="F82" s="19">
        <v>0</v>
      </c>
      <c r="G82" s="19">
        <v>0</v>
      </c>
      <c r="H82" s="19">
        <v>0</v>
      </c>
      <c r="I82" s="78">
        <v>0</v>
      </c>
      <c r="J82" s="19">
        <v>0</v>
      </c>
      <c r="K82" s="19">
        <v>0</v>
      </c>
      <c r="L82" s="78">
        <v>0</v>
      </c>
      <c r="M82" s="19">
        <v>0</v>
      </c>
      <c r="N82" s="19">
        <v>0</v>
      </c>
      <c r="O82" s="19">
        <v>0</v>
      </c>
      <c r="P82" s="19">
        <v>0</v>
      </c>
      <c r="Q82" s="78">
        <v>0</v>
      </c>
      <c r="R82" s="19">
        <v>0</v>
      </c>
      <c r="S82" s="19">
        <f aca="true" t="shared" si="21" ref="S81:S88">SUM(B82:R82)</f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78">
        <v>0</v>
      </c>
      <c r="F83" s="19">
        <v>0</v>
      </c>
      <c r="G83" s="19">
        <v>0</v>
      </c>
      <c r="H83" s="19">
        <v>0</v>
      </c>
      <c r="I83" s="78">
        <v>0</v>
      </c>
      <c r="J83" s="19">
        <v>0</v>
      </c>
      <c r="K83" s="19">
        <v>0</v>
      </c>
      <c r="L83" s="78">
        <v>0</v>
      </c>
      <c r="M83" s="19">
        <v>0</v>
      </c>
      <c r="N83" s="19">
        <v>0</v>
      </c>
      <c r="O83" s="19">
        <v>0</v>
      </c>
      <c r="P83" s="19">
        <v>0</v>
      </c>
      <c r="Q83" s="78">
        <v>0</v>
      </c>
      <c r="R83" s="19">
        <v>0</v>
      </c>
      <c r="S83" s="19">
        <f t="shared" si="21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78">
        <v>0</v>
      </c>
      <c r="F84" s="19">
        <v>0</v>
      </c>
      <c r="G84" s="19">
        <v>0</v>
      </c>
      <c r="H84" s="19">
        <v>0</v>
      </c>
      <c r="I84" s="78">
        <v>0</v>
      </c>
      <c r="J84" s="19">
        <v>0</v>
      </c>
      <c r="K84" s="19">
        <v>0</v>
      </c>
      <c r="L84" s="78">
        <v>0</v>
      </c>
      <c r="M84" s="19">
        <v>0</v>
      </c>
      <c r="N84" s="19">
        <v>0</v>
      </c>
      <c r="O84" s="19">
        <v>0</v>
      </c>
      <c r="P84" s="19">
        <v>0</v>
      </c>
      <c r="Q84" s="78">
        <v>0</v>
      </c>
      <c r="R84" s="19">
        <v>0</v>
      </c>
      <c r="S84" s="19">
        <f t="shared" si="21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78">
        <v>0</v>
      </c>
      <c r="F85" s="19">
        <v>0</v>
      </c>
      <c r="G85" s="19">
        <v>0</v>
      </c>
      <c r="H85" s="19">
        <v>0</v>
      </c>
      <c r="I85" s="78">
        <v>0</v>
      </c>
      <c r="J85" s="19">
        <v>0</v>
      </c>
      <c r="K85" s="19">
        <v>0</v>
      </c>
      <c r="L85" s="78">
        <v>0</v>
      </c>
      <c r="M85" s="19">
        <v>0</v>
      </c>
      <c r="N85" s="19">
        <v>0</v>
      </c>
      <c r="O85" s="19">
        <v>0</v>
      </c>
      <c r="P85" s="19">
        <v>0</v>
      </c>
      <c r="Q85" s="78">
        <v>0</v>
      </c>
      <c r="R85" s="19">
        <v>0</v>
      </c>
      <c r="S85" s="19">
        <f t="shared" si="21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78">
        <v>0</v>
      </c>
      <c r="F86" s="19">
        <v>0</v>
      </c>
      <c r="G86" s="19">
        <v>0</v>
      </c>
      <c r="H86" s="19">
        <v>0</v>
      </c>
      <c r="I86" s="78">
        <v>0</v>
      </c>
      <c r="J86" s="19">
        <v>0</v>
      </c>
      <c r="K86" s="19">
        <v>0</v>
      </c>
      <c r="L86" s="78">
        <v>0</v>
      </c>
      <c r="M86" s="19">
        <v>0</v>
      </c>
      <c r="N86" s="19">
        <v>0</v>
      </c>
      <c r="O86" s="19">
        <v>0</v>
      </c>
      <c r="P86" s="19">
        <v>0</v>
      </c>
      <c r="Q86" s="78">
        <v>0</v>
      </c>
      <c r="R86" s="19">
        <v>0</v>
      </c>
      <c r="S86" s="19">
        <f t="shared" si="21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78">
        <v>0</v>
      </c>
      <c r="F87" s="19">
        <v>0</v>
      </c>
      <c r="G87" s="19">
        <v>0</v>
      </c>
      <c r="H87" s="19">
        <v>0</v>
      </c>
      <c r="I87" s="78">
        <v>0</v>
      </c>
      <c r="J87" s="19">
        <v>0</v>
      </c>
      <c r="K87" s="19">
        <v>0</v>
      </c>
      <c r="L87" s="78">
        <v>0</v>
      </c>
      <c r="M87" s="19">
        <v>0</v>
      </c>
      <c r="N87" s="19">
        <v>0</v>
      </c>
      <c r="O87" s="19">
        <v>0</v>
      </c>
      <c r="P87" s="19">
        <v>0</v>
      </c>
      <c r="Q87" s="78">
        <v>0</v>
      </c>
      <c r="R87" s="19">
        <v>0</v>
      </c>
      <c r="S87" s="19">
        <f t="shared" si="21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78">
        <v>0</v>
      </c>
      <c r="F88" s="19">
        <v>0</v>
      </c>
      <c r="G88" s="19">
        <v>0</v>
      </c>
      <c r="H88" s="19">
        <v>0</v>
      </c>
      <c r="I88" s="78">
        <v>0</v>
      </c>
      <c r="J88" s="19">
        <v>0</v>
      </c>
      <c r="K88" s="19">
        <v>0</v>
      </c>
      <c r="L88" s="78">
        <v>0</v>
      </c>
      <c r="M88" s="19">
        <v>0</v>
      </c>
      <c r="N88" s="19">
        <v>0</v>
      </c>
      <c r="O88" s="19">
        <v>0</v>
      </c>
      <c r="P88" s="19">
        <v>0</v>
      </c>
      <c r="Q88" s="78">
        <v>0</v>
      </c>
      <c r="R88" s="19">
        <v>0</v>
      </c>
      <c r="S88" s="19">
        <f t="shared" si="21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78">
        <v>0</v>
      </c>
      <c r="F89" s="19">
        <v>0</v>
      </c>
      <c r="G89" s="19">
        <v>0</v>
      </c>
      <c r="H89" s="19">
        <v>0</v>
      </c>
      <c r="I89" s="78">
        <v>0</v>
      </c>
      <c r="J89" s="19">
        <v>0</v>
      </c>
      <c r="K89" s="19">
        <v>0</v>
      </c>
      <c r="L89" s="78">
        <v>0</v>
      </c>
      <c r="M89" s="19">
        <v>0</v>
      </c>
      <c r="N89" s="19">
        <v>0</v>
      </c>
      <c r="O89" s="19">
        <v>0</v>
      </c>
      <c r="P89" s="19">
        <v>0</v>
      </c>
      <c r="Q89" s="78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78">
        <v>0</v>
      </c>
      <c r="F90" s="19">
        <v>0</v>
      </c>
      <c r="G90" s="19">
        <v>0</v>
      </c>
      <c r="H90" s="19">
        <v>0</v>
      </c>
      <c r="I90" s="78">
        <v>0</v>
      </c>
      <c r="J90" s="19">
        <v>0</v>
      </c>
      <c r="K90" s="19">
        <v>0</v>
      </c>
      <c r="L90" s="78">
        <v>0</v>
      </c>
      <c r="M90" s="19">
        <v>0</v>
      </c>
      <c r="N90" s="19">
        <v>0</v>
      </c>
      <c r="O90" s="19">
        <v>0</v>
      </c>
      <c r="P90" s="19">
        <v>0</v>
      </c>
      <c r="Q90" s="78">
        <v>0</v>
      </c>
      <c r="R90" s="19">
        <v>0</v>
      </c>
      <c r="S90" s="19">
        <f aca="true" t="shared" si="22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78">
        <v>0</v>
      </c>
      <c r="F91" s="78">
        <v>0</v>
      </c>
      <c r="G91" s="58">
        <v>-537.5</v>
      </c>
      <c r="H91" s="58">
        <v>-537.5</v>
      </c>
      <c r="I91" s="19">
        <v>0</v>
      </c>
      <c r="J91" s="78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78">
        <v>0</v>
      </c>
      <c r="R91" s="19">
        <v>0</v>
      </c>
      <c r="S91" s="58">
        <f t="shared" si="22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78">
        <v>0</v>
      </c>
      <c r="F92" s="19">
        <v>0</v>
      </c>
      <c r="G92" s="19">
        <v>0</v>
      </c>
      <c r="H92" s="19">
        <v>0</v>
      </c>
      <c r="I92" s="78">
        <v>0</v>
      </c>
      <c r="J92" s="19">
        <v>0</v>
      </c>
      <c r="K92" s="19">
        <v>0</v>
      </c>
      <c r="L92" s="78">
        <v>0</v>
      </c>
      <c r="M92" s="19">
        <v>0</v>
      </c>
      <c r="N92" s="19">
        <v>0</v>
      </c>
      <c r="O92" s="19">
        <v>0</v>
      </c>
      <c r="P92" s="19">
        <v>0</v>
      </c>
      <c r="Q92" s="78">
        <v>0</v>
      </c>
      <c r="R92" s="19">
        <v>0</v>
      </c>
      <c r="S92" s="19">
        <f t="shared" si="22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78">
        <v>0</v>
      </c>
      <c r="F93" s="19">
        <v>0</v>
      </c>
      <c r="G93" s="19">
        <v>0</v>
      </c>
      <c r="H93" s="19">
        <v>0</v>
      </c>
      <c r="I93" s="78">
        <v>0</v>
      </c>
      <c r="J93" s="19">
        <v>0</v>
      </c>
      <c r="K93" s="19">
        <v>0</v>
      </c>
      <c r="L93" s="78">
        <v>0</v>
      </c>
      <c r="M93" s="19">
        <v>0</v>
      </c>
      <c r="N93" s="19">
        <v>0</v>
      </c>
      <c r="O93" s="19">
        <v>0</v>
      </c>
      <c r="P93" s="19">
        <v>0</v>
      </c>
      <c r="Q93" s="78">
        <v>0</v>
      </c>
      <c r="R93" s="19">
        <v>0</v>
      </c>
      <c r="S93" s="19">
        <f t="shared" si="22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78">
        <v>0</v>
      </c>
      <c r="F94" s="19">
        <v>0</v>
      </c>
      <c r="G94" s="19">
        <v>0</v>
      </c>
      <c r="H94" s="19">
        <v>0</v>
      </c>
      <c r="I94" s="78">
        <v>0</v>
      </c>
      <c r="J94" s="19">
        <v>0</v>
      </c>
      <c r="K94" s="19">
        <v>0</v>
      </c>
      <c r="L94" s="78">
        <v>0</v>
      </c>
      <c r="M94" s="19">
        <v>0</v>
      </c>
      <c r="N94" s="19">
        <v>0</v>
      </c>
      <c r="O94" s="19">
        <v>0</v>
      </c>
      <c r="P94" s="19">
        <v>0</v>
      </c>
      <c r="Q94" s="78">
        <v>0</v>
      </c>
      <c r="R94" s="19">
        <v>0</v>
      </c>
      <c r="S94" s="19">
        <f t="shared" si="22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78">
        <v>0</v>
      </c>
      <c r="F95" s="19">
        <v>0</v>
      </c>
      <c r="G95" s="19">
        <v>0</v>
      </c>
      <c r="H95" s="19">
        <v>0</v>
      </c>
      <c r="I95" s="78">
        <v>0</v>
      </c>
      <c r="J95" s="19">
        <v>0</v>
      </c>
      <c r="K95" s="19">
        <v>0</v>
      </c>
      <c r="L95" s="78">
        <v>0</v>
      </c>
      <c r="M95" s="19">
        <v>0</v>
      </c>
      <c r="N95" s="19">
        <v>0</v>
      </c>
      <c r="O95" s="19">
        <v>0</v>
      </c>
      <c r="P95" s="19">
        <v>0</v>
      </c>
      <c r="Q95" s="78">
        <v>0</v>
      </c>
      <c r="R95" s="19">
        <v>0</v>
      </c>
      <c r="S95" s="19">
        <f t="shared" si="22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78">
        <v>0</v>
      </c>
      <c r="F96" s="19">
        <v>0</v>
      </c>
      <c r="G96" s="19">
        <v>0</v>
      </c>
      <c r="H96" s="19">
        <v>0</v>
      </c>
      <c r="I96" s="78">
        <v>0</v>
      </c>
      <c r="J96" s="19">
        <v>0</v>
      </c>
      <c r="K96" s="19">
        <v>0</v>
      </c>
      <c r="L96" s="78">
        <v>0</v>
      </c>
      <c r="M96" s="19">
        <v>0</v>
      </c>
      <c r="N96" s="19">
        <v>0</v>
      </c>
      <c r="O96" s="19">
        <v>0</v>
      </c>
      <c r="P96" s="19">
        <v>0</v>
      </c>
      <c r="Q96" s="78">
        <v>0</v>
      </c>
      <c r="R96" s="19">
        <v>0</v>
      </c>
      <c r="S96" s="19">
        <f t="shared" si="22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78">
        <v>0</v>
      </c>
      <c r="F97" s="19">
        <v>0</v>
      </c>
      <c r="G97" s="19">
        <v>0</v>
      </c>
      <c r="H97" s="19">
        <v>0</v>
      </c>
      <c r="I97" s="78">
        <v>0</v>
      </c>
      <c r="J97" s="19">
        <v>0</v>
      </c>
      <c r="K97" s="19">
        <v>0</v>
      </c>
      <c r="L97" s="78">
        <v>0</v>
      </c>
      <c r="M97" s="19">
        <v>0</v>
      </c>
      <c r="N97" s="19">
        <v>0</v>
      </c>
      <c r="O97" s="19">
        <v>0</v>
      </c>
      <c r="P97" s="19">
        <v>0</v>
      </c>
      <c r="Q97" s="78">
        <v>0</v>
      </c>
      <c r="R97" s="19">
        <v>0</v>
      </c>
      <c r="S97" s="19">
        <f t="shared" si="22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78">
        <v>0</v>
      </c>
      <c r="F98" s="19">
        <v>0</v>
      </c>
      <c r="G98" s="19">
        <v>0</v>
      </c>
      <c r="H98" s="19">
        <v>0</v>
      </c>
      <c r="I98" s="78">
        <v>0</v>
      </c>
      <c r="J98" s="19">
        <v>0</v>
      </c>
      <c r="K98" s="19">
        <v>0</v>
      </c>
      <c r="L98" s="78">
        <v>0</v>
      </c>
      <c r="M98" s="19">
        <v>0</v>
      </c>
      <c r="N98" s="19">
        <v>0</v>
      </c>
      <c r="O98" s="19">
        <v>0</v>
      </c>
      <c r="P98" s="19">
        <v>0</v>
      </c>
      <c r="Q98" s="78">
        <v>0</v>
      </c>
      <c r="R98" s="19">
        <v>0</v>
      </c>
      <c r="S98" s="19">
        <f t="shared" si="22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78">
        <v>0</v>
      </c>
      <c r="F99" s="19">
        <v>0</v>
      </c>
      <c r="G99" s="19">
        <v>0</v>
      </c>
      <c r="H99" s="19">
        <v>0</v>
      </c>
      <c r="I99" s="78">
        <v>0</v>
      </c>
      <c r="J99" s="19">
        <v>0</v>
      </c>
      <c r="K99" s="19">
        <v>0</v>
      </c>
      <c r="L99" s="78">
        <v>0</v>
      </c>
      <c r="M99" s="19">
        <v>0</v>
      </c>
      <c r="N99" s="19">
        <v>0</v>
      </c>
      <c r="O99" s="19">
        <v>0</v>
      </c>
      <c r="P99" s="19">
        <v>0</v>
      </c>
      <c r="Q99" s="78">
        <v>0</v>
      </c>
      <c r="R99" s="19">
        <v>0</v>
      </c>
      <c r="S99" s="19">
        <f t="shared" si="22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78">
        <v>0</v>
      </c>
      <c r="F100" s="19">
        <v>0</v>
      </c>
      <c r="G100" s="19">
        <v>0</v>
      </c>
      <c r="H100" s="19">
        <v>0</v>
      </c>
      <c r="I100" s="78">
        <v>0</v>
      </c>
      <c r="J100" s="19">
        <v>0</v>
      </c>
      <c r="K100" s="19">
        <v>0</v>
      </c>
      <c r="L100" s="78">
        <v>0</v>
      </c>
      <c r="M100" s="19">
        <v>0</v>
      </c>
      <c r="N100" s="19">
        <v>0</v>
      </c>
      <c r="O100" s="19">
        <v>0</v>
      </c>
      <c r="P100" s="19">
        <v>0</v>
      </c>
      <c r="Q100" s="78">
        <v>0</v>
      </c>
      <c r="R100" s="19">
        <v>0</v>
      </c>
      <c r="S100" s="19">
        <f t="shared" si="22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78">
        <v>0</v>
      </c>
      <c r="F101" s="19">
        <v>0</v>
      </c>
      <c r="G101" s="19">
        <v>0</v>
      </c>
      <c r="H101" s="19">
        <v>0</v>
      </c>
      <c r="I101" s="78">
        <v>0</v>
      </c>
      <c r="J101" s="19">
        <v>0</v>
      </c>
      <c r="K101" s="19">
        <v>0</v>
      </c>
      <c r="L101" s="78">
        <v>0</v>
      </c>
      <c r="M101" s="19">
        <v>0</v>
      </c>
      <c r="N101" s="19">
        <v>0</v>
      </c>
      <c r="O101" s="19">
        <v>0</v>
      </c>
      <c r="P101" s="19">
        <v>0</v>
      </c>
      <c r="Q101" s="78">
        <v>0</v>
      </c>
      <c r="R101" s="19">
        <v>0</v>
      </c>
      <c r="S101" s="19">
        <f t="shared" si="22"/>
        <v>0</v>
      </c>
      <c r="T101" s="47"/>
      <c r="U101"/>
      <c r="V101"/>
    </row>
    <row r="102" spans="1:20" s="62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78">
        <v>0</v>
      </c>
      <c r="F102" s="19">
        <v>0</v>
      </c>
      <c r="G102" s="19">
        <v>0</v>
      </c>
      <c r="H102" s="19">
        <v>0</v>
      </c>
      <c r="I102" s="78">
        <v>0</v>
      </c>
      <c r="J102" s="19">
        <v>0</v>
      </c>
      <c r="K102" s="19">
        <v>0</v>
      </c>
      <c r="L102" s="78">
        <v>0</v>
      </c>
      <c r="M102" s="19">
        <v>0</v>
      </c>
      <c r="N102" s="19"/>
      <c r="O102" s="19"/>
      <c r="P102" s="19"/>
      <c r="Q102" s="78">
        <v>0</v>
      </c>
      <c r="R102" s="19">
        <v>0</v>
      </c>
      <c r="S102" s="19">
        <f t="shared" si="22"/>
        <v>0</v>
      </c>
      <c r="T102" s="61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78">
        <v>0</v>
      </c>
      <c r="F103" s="19">
        <v>0</v>
      </c>
      <c r="G103" s="19">
        <v>0</v>
      </c>
      <c r="H103" s="19">
        <v>0</v>
      </c>
      <c r="I103" s="78">
        <v>0</v>
      </c>
      <c r="J103" s="19">
        <v>0</v>
      </c>
      <c r="K103" s="19">
        <v>0</v>
      </c>
      <c r="L103" s="78">
        <v>0</v>
      </c>
      <c r="M103" s="19">
        <v>0</v>
      </c>
      <c r="N103" s="19">
        <v>0</v>
      </c>
      <c r="O103" s="19">
        <v>0</v>
      </c>
      <c r="P103" s="19">
        <v>0</v>
      </c>
      <c r="Q103" s="78">
        <v>0</v>
      </c>
      <c r="R103" s="19">
        <v>0</v>
      </c>
      <c r="S103" s="31">
        <f t="shared" si="22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78">
        <v>0</v>
      </c>
      <c r="F104" s="19">
        <v>0</v>
      </c>
      <c r="G104" s="19">
        <v>0</v>
      </c>
      <c r="H104" s="19">
        <v>0</v>
      </c>
      <c r="I104" s="78">
        <v>0</v>
      </c>
      <c r="J104" s="19">
        <v>0</v>
      </c>
      <c r="K104" s="19">
        <v>0</v>
      </c>
      <c r="L104" s="78">
        <v>0</v>
      </c>
      <c r="M104" s="19">
        <v>0</v>
      </c>
      <c r="N104" s="19">
        <v>0</v>
      </c>
      <c r="O104" s="19">
        <v>0</v>
      </c>
      <c r="P104" s="19">
        <v>0</v>
      </c>
      <c r="Q104" s="78">
        <v>0</v>
      </c>
      <c r="R104" s="19">
        <v>0</v>
      </c>
      <c r="S104" s="31">
        <f t="shared" si="22"/>
        <v>0</v>
      </c>
      <c r="T104" s="47"/>
      <c r="U104"/>
      <c r="V104"/>
    </row>
    <row r="105" spans="1:22" ht="18.75" customHeight="1">
      <c r="A105" s="64" t="s">
        <v>107</v>
      </c>
      <c r="B105" s="19">
        <v>0</v>
      </c>
      <c r="C105" s="19">
        <v>0</v>
      </c>
      <c r="D105" s="19">
        <v>0</v>
      </c>
      <c r="E105" s="78">
        <v>0</v>
      </c>
      <c r="F105" s="19">
        <v>0</v>
      </c>
      <c r="G105" s="19">
        <v>0</v>
      </c>
      <c r="H105" s="19">
        <v>0</v>
      </c>
      <c r="I105" s="78">
        <v>0</v>
      </c>
      <c r="J105" s="19">
        <v>0</v>
      </c>
      <c r="K105" s="19">
        <v>0</v>
      </c>
      <c r="L105" s="78">
        <v>0</v>
      </c>
      <c r="M105" s="19">
        <v>0</v>
      </c>
      <c r="N105" s="19">
        <v>0</v>
      </c>
      <c r="O105" s="19">
        <v>0</v>
      </c>
      <c r="P105" s="19">
        <v>0</v>
      </c>
      <c r="Q105" s="78">
        <v>0</v>
      </c>
      <c r="R105" s="19">
        <v>0</v>
      </c>
      <c r="S105" s="19">
        <f t="shared" si="22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78">
        <v>0</v>
      </c>
      <c r="F106" s="19">
        <v>0</v>
      </c>
      <c r="G106" s="19">
        <v>0</v>
      </c>
      <c r="H106" s="19">
        <v>0</v>
      </c>
      <c r="I106" s="78">
        <v>0</v>
      </c>
      <c r="J106" s="19">
        <v>0</v>
      </c>
      <c r="K106" s="19">
        <v>0</v>
      </c>
      <c r="L106" s="78">
        <v>0</v>
      </c>
      <c r="M106" s="19">
        <v>0</v>
      </c>
      <c r="N106" s="19">
        <v>0</v>
      </c>
      <c r="O106" s="19">
        <v>0</v>
      </c>
      <c r="P106" s="19">
        <v>0</v>
      </c>
      <c r="Q106" s="78">
        <v>0</v>
      </c>
      <c r="R106" s="19">
        <v>0</v>
      </c>
      <c r="S106" s="19">
        <f t="shared" si="22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78">
        <v>0</v>
      </c>
      <c r="F107" s="19">
        <v>0</v>
      </c>
      <c r="G107" s="19">
        <v>0</v>
      </c>
      <c r="H107" s="19">
        <v>0</v>
      </c>
      <c r="I107" s="78">
        <v>0</v>
      </c>
      <c r="J107" s="19">
        <v>0</v>
      </c>
      <c r="K107" s="19">
        <v>0</v>
      </c>
      <c r="L107" s="78">
        <v>0</v>
      </c>
      <c r="M107" s="19">
        <v>0</v>
      </c>
      <c r="N107" s="19">
        <v>0</v>
      </c>
      <c r="O107" s="19">
        <v>0</v>
      </c>
      <c r="P107" s="19">
        <v>0</v>
      </c>
      <c r="Q107" s="78">
        <v>0</v>
      </c>
      <c r="R107" s="19">
        <v>0</v>
      </c>
      <c r="S107" s="19">
        <f t="shared" si="22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78">
        <v>0</v>
      </c>
      <c r="F108" s="19">
        <v>0</v>
      </c>
      <c r="G108" s="19">
        <v>0</v>
      </c>
      <c r="H108" s="19">
        <v>0</v>
      </c>
      <c r="I108" s="78">
        <v>0</v>
      </c>
      <c r="J108" s="19">
        <v>0</v>
      </c>
      <c r="K108" s="19">
        <v>0</v>
      </c>
      <c r="L108" s="78">
        <v>0</v>
      </c>
      <c r="M108" s="19">
        <v>0</v>
      </c>
      <c r="N108" s="19">
        <v>0</v>
      </c>
      <c r="O108" s="19">
        <v>0</v>
      </c>
      <c r="P108" s="19">
        <v>0</v>
      </c>
      <c r="Q108" s="78">
        <v>0</v>
      </c>
      <c r="R108" s="19">
        <v>0</v>
      </c>
      <c r="S108" s="19">
        <v>0</v>
      </c>
      <c r="T108" s="47"/>
      <c r="U108"/>
      <c r="V108"/>
    </row>
    <row r="109" spans="1:22" s="62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78">
        <v>0</v>
      </c>
      <c r="F109" s="52">
        <v>0</v>
      </c>
      <c r="G109" s="52">
        <v>0</v>
      </c>
      <c r="H109" s="52">
        <v>0</v>
      </c>
      <c r="I109" s="78">
        <v>0</v>
      </c>
      <c r="J109" s="52">
        <v>0</v>
      </c>
      <c r="K109" s="52">
        <v>0</v>
      </c>
      <c r="L109" s="78">
        <v>0</v>
      </c>
      <c r="M109" s="19">
        <v>0</v>
      </c>
      <c r="N109" s="19">
        <v>0</v>
      </c>
      <c r="O109" s="19">
        <v>0</v>
      </c>
      <c r="P109" s="19">
        <v>0</v>
      </c>
      <c r="Q109" s="78">
        <v>0</v>
      </c>
      <c r="R109" s="52">
        <v>0</v>
      </c>
      <c r="S109" s="19">
        <f>SUM(B109:R109)</f>
        <v>0</v>
      </c>
      <c r="T109" s="61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157</v>
      </c>
      <c r="B111" s="58">
        <v>309883.27</v>
      </c>
      <c r="C111" s="58">
        <v>644566.92</v>
      </c>
      <c r="D111" s="19">
        <v>0</v>
      </c>
      <c r="E111" s="58">
        <v>587664.15</v>
      </c>
      <c r="F111" s="58">
        <v>55672.21</v>
      </c>
      <c r="G111" s="58">
        <v>219458.07</v>
      </c>
      <c r="H111" s="19">
        <v>0</v>
      </c>
      <c r="I111" s="58">
        <v>597533.39</v>
      </c>
      <c r="J111" s="58">
        <v>72134.95</v>
      </c>
      <c r="K111" s="19">
        <v>0</v>
      </c>
      <c r="L111" s="58">
        <v>155568.8</v>
      </c>
      <c r="M111" s="19">
        <v>0</v>
      </c>
      <c r="N111" s="19">
        <v>0</v>
      </c>
      <c r="O111" s="19">
        <v>0</v>
      </c>
      <c r="P111" s="19">
        <v>0</v>
      </c>
      <c r="Q111" s="58">
        <v>82513.38</v>
      </c>
      <c r="R111" s="58">
        <v>389437.82</v>
      </c>
      <c r="S111" s="58">
        <f aca="true" t="shared" si="23" ref="S111:S118">SUM(B111:R111)</f>
        <v>3114432.96</v>
      </c>
      <c r="T111" s="47"/>
      <c r="U111"/>
      <c r="V111"/>
    </row>
    <row r="112" spans="1:22" ht="18.75" customHeight="1">
      <c r="A112" s="16" t="s">
        <v>112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f t="shared" si="23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/>
      <c r="O113" s="20"/>
      <c r="P113" s="20"/>
      <c r="Q113" s="20">
        <v>0</v>
      </c>
      <c r="R113" s="20">
        <v>0</v>
      </c>
      <c r="S113" s="31">
        <f t="shared" si="23"/>
        <v>0</v>
      </c>
      <c r="T113" s="46"/>
    </row>
    <row r="114" spans="1:20" ht="18.75" customHeight="1">
      <c r="A114" s="16" t="s">
        <v>113</v>
      </c>
      <c r="B114" s="24">
        <f aca="true" t="shared" si="24" ref="B114:H114">+B115+B116</f>
        <v>1803137.4</v>
      </c>
      <c r="C114" s="24">
        <f t="shared" si="24"/>
        <v>2907000.1599999997</v>
      </c>
      <c r="D114" s="24">
        <f t="shared" si="24"/>
        <v>2448057.71</v>
      </c>
      <c r="E114" s="24">
        <f>+E115+E116</f>
        <v>587664.15</v>
      </c>
      <c r="F114" s="24">
        <f t="shared" si="24"/>
        <v>510103.20999999996</v>
      </c>
      <c r="G114" s="24">
        <f t="shared" si="24"/>
        <v>1089721.8900000001</v>
      </c>
      <c r="H114" s="24">
        <f t="shared" si="24"/>
        <v>1332971.73</v>
      </c>
      <c r="I114" s="24">
        <f>+I115+I116</f>
        <v>597533.39</v>
      </c>
      <c r="J114" s="24">
        <f aca="true" t="shared" si="25" ref="J114:P114">+J115+J116</f>
        <v>1181819.14</v>
      </c>
      <c r="K114" s="24">
        <f t="shared" si="25"/>
        <v>841064.01</v>
      </c>
      <c r="L114" s="24">
        <f>+L115+L116</f>
        <v>155568.8</v>
      </c>
      <c r="M114" s="24">
        <f t="shared" si="25"/>
        <v>1160991.3600000003</v>
      </c>
      <c r="N114" s="24">
        <f t="shared" si="25"/>
        <v>422587.52999999997</v>
      </c>
      <c r="O114" s="24">
        <f t="shared" si="25"/>
        <v>366394.63</v>
      </c>
      <c r="P114" s="24">
        <f t="shared" si="25"/>
        <v>787190.7700000001</v>
      </c>
      <c r="Q114" s="24">
        <f>+Q115+Q116</f>
        <v>82513.38</v>
      </c>
      <c r="R114" s="24">
        <f>+R115+R116</f>
        <v>1778767.56</v>
      </c>
      <c r="S114" s="42">
        <f t="shared" si="23"/>
        <v>18053086.820000004</v>
      </c>
      <c r="T114" s="65"/>
    </row>
    <row r="115" spans="1:20" ht="18" customHeight="1">
      <c r="A115" s="16" t="s">
        <v>114</v>
      </c>
      <c r="B115" s="24">
        <f aca="true" t="shared" si="26" ref="B115:H115">+B50+B67+B74+B111</f>
        <v>1786394.73</v>
      </c>
      <c r="C115" s="24">
        <f t="shared" si="26"/>
        <v>2883837.61</v>
      </c>
      <c r="D115" s="24">
        <f t="shared" si="26"/>
        <v>2432131.78</v>
      </c>
      <c r="E115" s="24">
        <f>+E50+E67+E74+E111</f>
        <v>587664.15</v>
      </c>
      <c r="F115" s="24">
        <f t="shared" si="26"/>
        <v>510103.20999999996</v>
      </c>
      <c r="G115" s="24">
        <f t="shared" si="26"/>
        <v>1076231.3900000001</v>
      </c>
      <c r="H115" s="24">
        <f t="shared" si="26"/>
        <v>1309867.63</v>
      </c>
      <c r="I115" s="24">
        <f>+I50+I67+I74+I111</f>
        <v>597533.39</v>
      </c>
      <c r="J115" s="24">
        <f aca="true" t="shared" si="27" ref="J115:P115">+J50+J67+J74+J111</f>
        <v>1181819.14</v>
      </c>
      <c r="K115" s="24">
        <f t="shared" si="27"/>
        <v>830396.37</v>
      </c>
      <c r="L115" s="24">
        <f>+L50+L67+L74+L111</f>
        <v>155568.8</v>
      </c>
      <c r="M115" s="24">
        <f t="shared" si="27"/>
        <v>1150544.8700000003</v>
      </c>
      <c r="N115" s="24">
        <f t="shared" si="27"/>
        <v>421075.17</v>
      </c>
      <c r="O115" s="24">
        <f t="shared" si="27"/>
        <v>358532.65</v>
      </c>
      <c r="P115" s="24">
        <f t="shared" si="27"/>
        <v>785726.1000000001</v>
      </c>
      <c r="Q115" s="24">
        <f>+Q50+Q67+Q74+Q111</f>
        <v>82513.38</v>
      </c>
      <c r="R115" s="24">
        <f>+R50+R67+R74+R111</f>
        <v>1762698.71</v>
      </c>
      <c r="S115" s="42">
        <f t="shared" si="23"/>
        <v>17912639.080000002</v>
      </c>
      <c r="T115" s="46"/>
    </row>
    <row r="116" spans="1:20" ht="18.75" customHeight="1">
      <c r="A116" s="16" t="s">
        <v>115</v>
      </c>
      <c r="B116" s="24">
        <f aca="true" t="shared" si="28" ref="B116:H116">IF(+B62+B112+B117&lt;0,0,(B62+B112+B117))</f>
        <v>16742.67</v>
      </c>
      <c r="C116" s="24">
        <f t="shared" si="28"/>
        <v>23162.55</v>
      </c>
      <c r="D116" s="24">
        <f t="shared" si="28"/>
        <v>15925.93</v>
      </c>
      <c r="E116" s="24">
        <f>IF(+E62+E112+E117&lt;0,0,(E62+E112+E117))</f>
        <v>0</v>
      </c>
      <c r="F116" s="24">
        <f t="shared" si="28"/>
        <v>0</v>
      </c>
      <c r="G116" s="24">
        <f t="shared" si="28"/>
        <v>13490.5</v>
      </c>
      <c r="H116" s="24">
        <f t="shared" si="28"/>
        <v>23104.1</v>
      </c>
      <c r="I116" s="24">
        <f>IF(+I62+I112+I117&lt;0,0,(I62+I112+I117))</f>
        <v>0</v>
      </c>
      <c r="J116" s="24">
        <f aca="true" t="shared" si="29" ref="J116:P116">IF(+J62+J112+J117&lt;0,0,(J62+J112+J117))</f>
        <v>0</v>
      </c>
      <c r="K116" s="24">
        <f t="shared" si="29"/>
        <v>10667.64</v>
      </c>
      <c r="L116" s="24">
        <f>IF(+L62+L112+L117&lt;0,0,(L62+L112+L117))</f>
        <v>0</v>
      </c>
      <c r="M116" s="24">
        <f t="shared" si="29"/>
        <v>10446.49</v>
      </c>
      <c r="N116" s="24">
        <f t="shared" si="29"/>
        <v>1512.36</v>
      </c>
      <c r="O116" s="24">
        <f t="shared" si="29"/>
        <v>7861.98</v>
      </c>
      <c r="P116" s="24">
        <f t="shared" si="29"/>
        <v>1464.67</v>
      </c>
      <c r="Q116" s="24">
        <f>IF(+Q62+Q112+Q117&lt;0,0,(Q62+Q112+Q117))</f>
        <v>0</v>
      </c>
      <c r="R116" s="24">
        <f>IF(+R62+R112+R117&lt;0,0,(R62+R112+R117))</f>
        <v>16068.85</v>
      </c>
      <c r="S116" s="42">
        <f t="shared" si="23"/>
        <v>140447.74</v>
      </c>
      <c r="T116" s="66"/>
    </row>
    <row r="117" spans="1:21" ht="18.75" customHeight="1">
      <c r="A117" s="16" t="s">
        <v>116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/>
      <c r="N117" s="58"/>
      <c r="O117" s="58"/>
      <c r="P117" s="58"/>
      <c r="Q117" s="58"/>
      <c r="R117" s="19">
        <v>0</v>
      </c>
      <c r="S117" s="31">
        <f t="shared" si="23"/>
        <v>0</v>
      </c>
      <c r="U117" s="49"/>
    </row>
    <row r="118" spans="1:22" ht="18.75" customHeight="1">
      <c r="A118" s="16" t="s">
        <v>117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/>
      <c r="S118" s="31">
        <f t="shared" si="23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/>
      <c r="O121" s="41"/>
      <c r="P121" s="41"/>
      <c r="Q121" s="41">
        <v>0</v>
      </c>
      <c r="R121" s="41">
        <v>0</v>
      </c>
      <c r="S121" s="41"/>
    </row>
    <row r="122" spans="1:20" ht="18.75" customHeight="1">
      <c r="A122" s="25" t="s">
        <v>118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/>
      <c r="O122" s="18"/>
      <c r="P122" s="18"/>
      <c r="Q122" s="18">
        <v>0</v>
      </c>
      <c r="R122" s="18">
        <v>0</v>
      </c>
      <c r="S122" s="39">
        <f>SUM(S123:S148)</f>
        <v>18053086.840000004</v>
      </c>
      <c r="T122" s="46"/>
    </row>
    <row r="123" spans="1:19" ht="18.75" customHeight="1">
      <c r="A123" s="26" t="s">
        <v>119</v>
      </c>
      <c r="B123" s="27">
        <v>244709.69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/>
      <c r="O123" s="38"/>
      <c r="P123" s="38"/>
      <c r="Q123" s="18">
        <v>0</v>
      </c>
      <c r="R123" s="38">
        <v>0</v>
      </c>
      <c r="S123" s="39">
        <f aca="true" t="shared" si="30" ref="S123:S143">SUM(B123:R123)</f>
        <v>244709.69</v>
      </c>
    </row>
    <row r="124" spans="1:19" ht="18.75" customHeight="1">
      <c r="A124" s="26" t="s">
        <v>120</v>
      </c>
      <c r="B124" s="27">
        <v>1558427.71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30"/>
        <v>1558427.71</v>
      </c>
    </row>
    <row r="125" spans="1:19" ht="18.75" customHeight="1">
      <c r="A125" s="26" t="s">
        <v>121</v>
      </c>
      <c r="B125" s="38">
        <v>0</v>
      </c>
      <c r="C125" s="27">
        <v>2907000.15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18">
        <v>0</v>
      </c>
      <c r="R125" s="38">
        <v>0</v>
      </c>
      <c r="S125" s="39">
        <f t="shared" si="30"/>
        <v>2907000.15</v>
      </c>
    </row>
    <row r="126" spans="1:19" ht="18.75" customHeight="1">
      <c r="A126" s="26" t="s">
        <v>122</v>
      </c>
      <c r="B126" s="38">
        <v>0</v>
      </c>
      <c r="C126" s="38">
        <v>0</v>
      </c>
      <c r="D126" s="27">
        <v>2448057.72</v>
      </c>
      <c r="E126" s="27">
        <v>546527.66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18">
        <v>0</v>
      </c>
      <c r="R126" s="38">
        <v>0</v>
      </c>
      <c r="S126" s="39">
        <f t="shared" si="30"/>
        <v>2994585.3800000004</v>
      </c>
    </row>
    <row r="127" spans="1:19" ht="18.75" customHeight="1">
      <c r="A127" s="26" t="s">
        <v>123</v>
      </c>
      <c r="B127" s="38">
        <v>0</v>
      </c>
      <c r="C127" s="38">
        <v>0</v>
      </c>
      <c r="D127" s="38">
        <v>0</v>
      </c>
      <c r="E127" s="27">
        <v>41136.49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18">
        <v>0</v>
      </c>
      <c r="R127" s="38">
        <v>0</v>
      </c>
      <c r="S127" s="39">
        <f t="shared" si="30"/>
        <v>41136.49</v>
      </c>
    </row>
    <row r="128" spans="1:19" ht="18.75" customHeight="1">
      <c r="A128" s="26" t="s">
        <v>124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1332971.73</v>
      </c>
      <c r="I128" s="27">
        <v>591558.06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18">
        <v>0</v>
      </c>
      <c r="R128" s="38">
        <v>0</v>
      </c>
      <c r="S128" s="39">
        <f t="shared" si="30"/>
        <v>1924529.79</v>
      </c>
    </row>
    <row r="129" spans="1:19" ht="18.75" customHeight="1">
      <c r="A129" s="26" t="s">
        <v>125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27">
        <v>5975.33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18">
        <v>0</v>
      </c>
      <c r="R129" s="38">
        <v>0</v>
      </c>
      <c r="S129" s="39">
        <f t="shared" si="30"/>
        <v>5975.33</v>
      </c>
    </row>
    <row r="130" spans="1:19" ht="18.75" customHeight="1">
      <c r="A130" s="26" t="s">
        <v>126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18">
        <v>0</v>
      </c>
      <c r="J130" s="38">
        <v>0</v>
      </c>
      <c r="K130" s="38">
        <v>0</v>
      </c>
      <c r="L130" s="27">
        <v>49595.33</v>
      </c>
      <c r="M130" s="38">
        <v>0</v>
      </c>
      <c r="N130" s="38">
        <v>0</v>
      </c>
      <c r="O130" s="38">
        <v>0</v>
      </c>
      <c r="P130" s="38">
        <v>0</v>
      </c>
      <c r="Q130" s="18">
        <v>0</v>
      </c>
      <c r="R130" s="38">
        <v>0</v>
      </c>
      <c r="S130" s="39">
        <f t="shared" si="30"/>
        <v>49595.33</v>
      </c>
    </row>
    <row r="131" spans="1:19" ht="18.75" customHeight="1">
      <c r="A131" s="26" t="s">
        <v>127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1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18">
        <v>0</v>
      </c>
      <c r="R131" s="38">
        <v>0</v>
      </c>
      <c r="S131" s="39">
        <f t="shared" si="30"/>
        <v>0</v>
      </c>
    </row>
    <row r="132" spans="1:19" ht="18.75" customHeight="1">
      <c r="A132" s="26" t="s">
        <v>128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18">
        <v>0</v>
      </c>
      <c r="J132" s="38">
        <v>0</v>
      </c>
      <c r="K132" s="38">
        <v>0</v>
      </c>
      <c r="L132" s="27">
        <v>10594.24</v>
      </c>
      <c r="M132" s="38">
        <v>0</v>
      </c>
      <c r="N132" s="38">
        <v>0</v>
      </c>
      <c r="O132" s="38">
        <v>0</v>
      </c>
      <c r="P132" s="38">
        <v>0</v>
      </c>
      <c r="Q132" s="18">
        <v>0</v>
      </c>
      <c r="R132" s="38">
        <v>0</v>
      </c>
      <c r="S132" s="39">
        <f t="shared" si="30"/>
        <v>10594.24</v>
      </c>
    </row>
    <row r="133" spans="1:19" ht="18.75" customHeight="1">
      <c r="A133" s="26" t="s">
        <v>129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18">
        <v>0</v>
      </c>
      <c r="J133" s="38">
        <v>0</v>
      </c>
      <c r="K133" s="38">
        <v>0</v>
      </c>
      <c r="L133" s="60">
        <v>95379.23</v>
      </c>
      <c r="M133" s="38">
        <v>0</v>
      </c>
      <c r="N133" s="38">
        <v>0</v>
      </c>
      <c r="O133" s="38">
        <v>0</v>
      </c>
      <c r="P133" s="38">
        <v>0</v>
      </c>
      <c r="Q133" s="18">
        <v>0</v>
      </c>
      <c r="R133" s="59">
        <v>0</v>
      </c>
      <c r="S133" s="39">
        <f t="shared" si="30"/>
        <v>95379.23</v>
      </c>
    </row>
    <row r="134" spans="1:19" ht="18.75" customHeight="1">
      <c r="A134" s="26" t="s">
        <v>130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18">
        <v>0</v>
      </c>
      <c r="J134" s="38">
        <v>0</v>
      </c>
      <c r="K134" s="38">
        <v>0</v>
      </c>
      <c r="L134" s="18">
        <v>0</v>
      </c>
      <c r="M134" s="38">
        <v>0</v>
      </c>
      <c r="N134" s="38">
        <v>0</v>
      </c>
      <c r="O134" s="38">
        <v>0</v>
      </c>
      <c r="P134" s="38">
        <v>0</v>
      </c>
      <c r="Q134" s="18">
        <v>0</v>
      </c>
      <c r="R134" s="38">
        <v>0</v>
      </c>
      <c r="S134" s="39">
        <f t="shared" si="30"/>
        <v>0</v>
      </c>
    </row>
    <row r="135" spans="1:19" ht="18.75" customHeight="1">
      <c r="A135" s="26" t="s">
        <v>131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18">
        <v>0</v>
      </c>
      <c r="J135" s="38">
        <v>0</v>
      </c>
      <c r="K135" s="38">
        <v>0</v>
      </c>
      <c r="L135" s="18">
        <v>0</v>
      </c>
      <c r="M135" s="38">
        <v>0</v>
      </c>
      <c r="N135" s="38">
        <v>0</v>
      </c>
      <c r="O135" s="38">
        <v>0</v>
      </c>
      <c r="P135" s="38">
        <v>0</v>
      </c>
      <c r="Q135" s="27">
        <v>1650.27</v>
      </c>
      <c r="R135" s="38">
        <v>0</v>
      </c>
      <c r="S135" s="39">
        <f t="shared" si="30"/>
        <v>1650.27</v>
      </c>
    </row>
    <row r="136" spans="1:19" ht="18.75" customHeight="1">
      <c r="A136" s="26" t="s">
        <v>132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18">
        <v>0</v>
      </c>
      <c r="J136" s="38">
        <v>0</v>
      </c>
      <c r="K136" s="38">
        <v>0</v>
      </c>
      <c r="L136" s="18">
        <v>0</v>
      </c>
      <c r="M136" s="38">
        <v>0</v>
      </c>
      <c r="N136" s="38">
        <v>0</v>
      </c>
      <c r="O136" s="38">
        <v>0</v>
      </c>
      <c r="P136" s="38">
        <v>0</v>
      </c>
      <c r="Q136" s="27">
        <v>13705.47</v>
      </c>
      <c r="R136" s="38">
        <v>0</v>
      </c>
      <c r="S136" s="39">
        <f t="shared" si="30"/>
        <v>13705.47</v>
      </c>
    </row>
    <row r="137" spans="1:19" ht="18.75" customHeight="1">
      <c r="A137" s="26" t="s">
        <v>133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18">
        <v>0</v>
      </c>
      <c r="J137" s="38">
        <v>0</v>
      </c>
      <c r="K137" s="38">
        <v>0</v>
      </c>
      <c r="L137" s="18">
        <v>0</v>
      </c>
      <c r="M137" s="38">
        <v>0</v>
      </c>
      <c r="N137" s="38">
        <v>0</v>
      </c>
      <c r="O137" s="38">
        <v>0</v>
      </c>
      <c r="P137" s="38">
        <v>0</v>
      </c>
      <c r="Q137" s="27">
        <v>25678.16</v>
      </c>
      <c r="R137" s="38">
        <v>0</v>
      </c>
      <c r="S137" s="39">
        <f t="shared" si="30"/>
        <v>25678.16</v>
      </c>
    </row>
    <row r="138" spans="1:19" ht="18.75" customHeight="1">
      <c r="A138" s="26" t="s">
        <v>134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18">
        <v>0</v>
      </c>
      <c r="J138" s="38">
        <v>0</v>
      </c>
      <c r="K138" s="38">
        <v>0</v>
      </c>
      <c r="L138" s="18">
        <v>0</v>
      </c>
      <c r="M138" s="38">
        <v>0</v>
      </c>
      <c r="N138" s="38">
        <v>0</v>
      </c>
      <c r="O138" s="38">
        <v>0</v>
      </c>
      <c r="P138" s="38">
        <v>0</v>
      </c>
      <c r="Q138" s="27">
        <v>41479.48</v>
      </c>
      <c r="R138" s="38">
        <v>0</v>
      </c>
      <c r="S138" s="39">
        <f t="shared" si="30"/>
        <v>41479.48</v>
      </c>
    </row>
    <row r="139" spans="1:19" ht="18.75" customHeight="1">
      <c r="A139" s="26" t="s">
        <v>135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18">
        <v>0</v>
      </c>
      <c r="J139" s="38">
        <v>0</v>
      </c>
      <c r="K139" s="38">
        <v>0</v>
      </c>
      <c r="L139" s="18">
        <v>0</v>
      </c>
      <c r="M139" s="38">
        <v>0</v>
      </c>
      <c r="N139" s="38">
        <v>0</v>
      </c>
      <c r="O139" s="38">
        <v>0</v>
      </c>
      <c r="P139" s="38">
        <v>0</v>
      </c>
      <c r="Q139" s="18">
        <v>0</v>
      </c>
      <c r="R139" s="27">
        <v>657062.51</v>
      </c>
      <c r="S139" s="39">
        <f t="shared" si="30"/>
        <v>657062.51</v>
      </c>
    </row>
    <row r="140" spans="1:19" ht="18.75" customHeight="1">
      <c r="A140" s="26" t="s">
        <v>136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18">
        <v>0</v>
      </c>
      <c r="J140" s="38">
        <v>0</v>
      </c>
      <c r="K140" s="38">
        <v>0</v>
      </c>
      <c r="L140" s="18">
        <v>0</v>
      </c>
      <c r="M140" s="38">
        <v>0</v>
      </c>
      <c r="N140" s="38">
        <v>0</v>
      </c>
      <c r="O140" s="38">
        <v>0</v>
      </c>
      <c r="P140" s="38">
        <v>0</v>
      </c>
      <c r="Q140" s="18">
        <v>0</v>
      </c>
      <c r="R140" s="27">
        <v>1121705.06</v>
      </c>
      <c r="S140" s="39">
        <f t="shared" si="30"/>
        <v>1121705.06</v>
      </c>
    </row>
    <row r="141" spans="1:19" ht="18.75" customHeight="1">
      <c r="A141" s="26" t="s">
        <v>137</v>
      </c>
      <c r="B141" s="38">
        <v>0</v>
      </c>
      <c r="C141" s="38">
        <v>0</v>
      </c>
      <c r="D141" s="38">
        <v>0</v>
      </c>
      <c r="E141" s="18">
        <v>0</v>
      </c>
      <c r="F141" s="27">
        <v>510103.21</v>
      </c>
      <c r="G141" s="38">
        <v>0</v>
      </c>
      <c r="H141" s="38">
        <v>0</v>
      </c>
      <c r="I141" s="18">
        <v>0</v>
      </c>
      <c r="J141" s="38">
        <v>0</v>
      </c>
      <c r="K141" s="38">
        <v>0</v>
      </c>
      <c r="L141" s="18">
        <v>0</v>
      </c>
      <c r="M141" s="38">
        <v>0</v>
      </c>
      <c r="N141" s="38">
        <v>0</v>
      </c>
      <c r="O141" s="38">
        <v>0</v>
      </c>
      <c r="P141" s="38">
        <v>0</v>
      </c>
      <c r="Q141" s="18">
        <v>0</v>
      </c>
      <c r="R141" s="38">
        <v>0</v>
      </c>
      <c r="S141" s="39">
        <f t="shared" si="30"/>
        <v>510103.21</v>
      </c>
    </row>
    <row r="142" spans="1:19" ht="18.75" customHeight="1">
      <c r="A142" s="26" t="s">
        <v>138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1089721.89</v>
      </c>
      <c r="H142" s="38">
        <v>0</v>
      </c>
      <c r="I142" s="18">
        <v>0</v>
      </c>
      <c r="J142" s="38">
        <v>0</v>
      </c>
      <c r="K142" s="38">
        <v>0</v>
      </c>
      <c r="L142" s="18">
        <v>0</v>
      </c>
      <c r="M142" s="38">
        <v>0</v>
      </c>
      <c r="N142" s="38">
        <v>0</v>
      </c>
      <c r="O142" s="38">
        <v>0</v>
      </c>
      <c r="P142" s="38">
        <v>0</v>
      </c>
      <c r="Q142" s="18">
        <v>0</v>
      </c>
      <c r="R142" s="38">
        <v>0</v>
      </c>
      <c r="S142" s="39">
        <f t="shared" si="30"/>
        <v>1089721.89</v>
      </c>
    </row>
    <row r="143" spans="1:21" ht="18.75" customHeight="1">
      <c r="A143" s="26" t="s">
        <v>139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27">
        <v>1181819.15</v>
      </c>
      <c r="K143" s="38">
        <v>0</v>
      </c>
      <c r="L143" s="18">
        <v>0</v>
      </c>
      <c r="M143" s="38">
        <v>0</v>
      </c>
      <c r="N143" s="38">
        <v>0</v>
      </c>
      <c r="O143" s="38">
        <v>0</v>
      </c>
      <c r="P143" s="38">
        <v>0</v>
      </c>
      <c r="Q143" s="18">
        <v>0</v>
      </c>
      <c r="R143" s="38">
        <v>0</v>
      </c>
      <c r="S143" s="39">
        <f t="shared" si="30"/>
        <v>1181819.15</v>
      </c>
      <c r="T143" s="73"/>
      <c r="U143" s="73"/>
    </row>
    <row r="144" spans="1:19" ht="18.75" customHeight="1">
      <c r="A144" s="26" t="s">
        <v>149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27">
        <v>841064.02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18">
        <v>0</v>
      </c>
      <c r="R144" s="38">
        <v>0</v>
      </c>
      <c r="S144" s="39">
        <f>SUM(B144:R144)</f>
        <v>841064.02</v>
      </c>
    </row>
    <row r="145" spans="1:19" ht="18" customHeight="1">
      <c r="A145" s="26" t="s">
        <v>150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27">
        <v>1160991.35</v>
      </c>
      <c r="N145" s="38">
        <v>0</v>
      </c>
      <c r="O145" s="38">
        <v>0</v>
      </c>
      <c r="P145" s="38">
        <v>0</v>
      </c>
      <c r="Q145" s="18">
        <v>0</v>
      </c>
      <c r="R145" s="38">
        <v>0</v>
      </c>
      <c r="S145" s="39">
        <f>SUM(B145:R145)</f>
        <v>1160991.35</v>
      </c>
    </row>
    <row r="146" spans="1:19" ht="18" customHeight="1">
      <c r="A146" s="26" t="s">
        <v>151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422587.53</v>
      </c>
      <c r="O146" s="38"/>
      <c r="P146" s="38">
        <v>0</v>
      </c>
      <c r="Q146" s="18">
        <v>0</v>
      </c>
      <c r="R146" s="38">
        <v>0</v>
      </c>
      <c r="S146" s="39">
        <f>SUM(B146:R146)</f>
        <v>422587.53</v>
      </c>
    </row>
    <row r="147" spans="1:19" ht="18" customHeight="1">
      <c r="A147" s="26" t="s">
        <v>152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366394.63</v>
      </c>
      <c r="P147" s="38">
        <v>0</v>
      </c>
      <c r="Q147" s="18">
        <v>0</v>
      </c>
      <c r="R147" s="38">
        <v>0</v>
      </c>
      <c r="S147" s="39">
        <f>SUM(B147:R147)</f>
        <v>366394.63</v>
      </c>
    </row>
    <row r="148" spans="1:19" ht="18" customHeight="1">
      <c r="A148" s="74" t="s">
        <v>153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0</v>
      </c>
      <c r="M148" s="76">
        <v>0</v>
      </c>
      <c r="N148" s="76">
        <v>0</v>
      </c>
      <c r="O148" s="76">
        <v>0</v>
      </c>
      <c r="P148" s="86">
        <v>787190.77</v>
      </c>
      <c r="Q148" s="76">
        <v>0</v>
      </c>
      <c r="R148" s="76">
        <v>0</v>
      </c>
      <c r="S148" s="40">
        <f>SUM(B148:R148)</f>
        <v>787190.77</v>
      </c>
    </row>
    <row r="149" ht="18" customHeight="1">
      <c r="A149" s="85" t="s">
        <v>158</v>
      </c>
    </row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2019-02-01T19:47:52Z</dcterms:modified>
  <cp:category/>
  <cp:version/>
  <cp:contentType/>
  <cp:contentStatus/>
</cp:coreProperties>
</file>