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<sst xmlns="http://schemas.openxmlformats.org/spreadsheetml/2006/main" count="149" uniqueCount="149">
  <si>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</si>
  <si>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</si>
  <si>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</si>
  <si>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</si>
  <si>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</si>
  <si>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</si>
  <si>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</si>
  <si>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</si>
  <si>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</si>
  <si>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</si>
  <si>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</si>
  <si>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</si>
  <si>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</si>
  <si>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</si>
  <si>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</si>
  <si>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</si>
  <si>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</si>
  <si>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</si>
  <si>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</si>
  <si>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</si>
  <si>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</si>
  <si>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</si>
  <si>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</si>
  <si>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</si>
  <si>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</si>
  <si>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</si>
  <si>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</si>
  <si>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</si>
  <si>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</si>
  <si>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</si>
  <si>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</si>
  <si>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</si>
  <si>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</si>
  <si>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</si>
  <si>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</si>
  <si>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</si>
  <si>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</si>
  <si>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</si>
  <si>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</si>
  <si>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</si>
  <si>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</si>
  <si>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</si>
  <si>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</si>
  <si>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</si>
  <si>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</si>
  <si>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</si>
  <si>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</si>
  <si>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</si>
  <si>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</si>
  <si>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</si>
  <si>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</si>
  <si>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</si>
  <si>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</si>
  <si>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</si>
  <si>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</si>
  <si>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</si>
  <si>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</si>
  <si>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</si>
  <si>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</si>
  <si>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</si>
  <si>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</si>
  <si>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</si>
  <si>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</si>
  <si>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</si>
  <si>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</si>
  <si>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</si>
  <si>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</si>
  <si>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</si>
  <si>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</si>
  <si>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</si>
  <si>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</si>
  <si>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</si>
  <si>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</si>
  <si>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</si>
  <si>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</si>
  <si>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</si>
  <si>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</si>
  <si>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</si>
  <si>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</si>
  <si>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</si>
  <si>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</si>
  <si>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</si>
  <si>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</si>
  <si>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</si>
  <si>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</si>
  <si>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</si>
  <si>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</si>
  <si>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</si>
  <si>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</si>
  <si>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</si>
  <si>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</si>
  <si>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</si>
  <si>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</si>
  <si>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</si>
  <si>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</si>
  <si>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</si>
  <si>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</si>
  <si>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</si>
  <si>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</si>
  <si>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</si>
  <si>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</si>
  <si>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</si>
  <si>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</si>
  <si>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</si>
  <si>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</si>
  <si>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</si>
  <si>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</si>
  <si>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</si>
  <si>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</si>
  <si>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</si>
  <si>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</si>
  <si>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</si>
  <si>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</si>
  <si>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</si>
  <si>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</si>
  <si>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</si>
  <si>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</si>
  <si>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</si>
  <si>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</si>
  <si>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</si>
  <si>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</si>
  <si>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</si>
  <si>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</si>
  <si>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</si>
  <si>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</si>
  <si>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</si>
  <si>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</si>
  <si>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</si>
  <si>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</si>
  <si>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</si>
  <si>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</si>
  <si>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</si>
  <si>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</si>
  <si>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</si>
  <si>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</si>
  <si>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</si>
  <si>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</si>
  <si>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</si>
  <si>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</si>
  <si>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</si>
  <si>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</si>
  <si>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</si>
  <si>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</si>
  <si>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</si>
  <si>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16/01/19 - VENCIMENTO 23/01/19</t>
  </si>
  <si>
    <t>7.3. Revisão de Remuneração pelo Transporte Coletivo ¹</t>
  </si>
  <si>
    <t>7.4. Revisão de Remuneração pelo Serviço Atende ²</t>
  </si>
  <si>
    <t>¹ Pagamento de combustível não fóssil de dez/18 e jan/19.</t>
  </si>
  <si>
    <t>² Frota operacional e horas extras.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</si>
</sst>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500894</v>
      </c>
      <c r="C7" s="9">
        <f t="shared" si="0"/>
        <v>647840</v>
      </c>
      <c r="D7" s="9">
        <f t="shared" si="0"/>
        <v>652328</v>
      </c>
      <c r="E7" s="9">
        <f t="shared" si="0"/>
        <v>432530</v>
      </c>
      <c r="F7" s="9">
        <f t="shared" si="0"/>
        <v>367103</v>
      </c>
      <c r="G7" s="9">
        <f t="shared" si="0"/>
        <v>992135</v>
      </c>
      <c r="H7" s="9">
        <f t="shared" si="0"/>
        <v>431306</v>
      </c>
      <c r="I7" s="9">
        <f t="shared" si="0"/>
        <v>101212</v>
      </c>
      <c r="J7" s="9">
        <f t="shared" si="0"/>
        <v>267757</v>
      </c>
      <c r="K7" s="9">
        <f t="shared" si="0"/>
        <v>230639</v>
      </c>
      <c r="L7" s="9">
        <f t="shared" si="0"/>
        <v>4623744</v>
      </c>
      <c r="M7" s="49"/>
    </row>
    <row r="8" spans="1:12" ht="17.25" customHeight="1">
      <c r="A8" s="10" t="s">
        <v>38</v>
      </c>
      <c r="B8" s="11">
        <f>B9+B12+B16</f>
        <v>268087</v>
      </c>
      <c r="C8" s="11">
        <f aca="true" t="shared" si="1" ref="C8:K8">C9+C12+C16</f>
        <v>356006</v>
      </c>
      <c r="D8" s="11">
        <f t="shared" si="1"/>
        <v>334148</v>
      </c>
      <c r="E8" s="11">
        <f t="shared" si="1"/>
        <v>236572</v>
      </c>
      <c r="F8" s="11">
        <f t="shared" si="1"/>
        <v>182982</v>
      </c>
      <c r="G8" s="11">
        <f t="shared" si="1"/>
        <v>511115</v>
      </c>
      <c r="H8" s="11">
        <f t="shared" si="1"/>
        <v>246135</v>
      </c>
      <c r="I8" s="11">
        <f t="shared" si="1"/>
        <v>49334</v>
      </c>
      <c r="J8" s="11">
        <f t="shared" si="1"/>
        <v>139708</v>
      </c>
      <c r="K8" s="11">
        <f t="shared" si="1"/>
        <v>128744</v>
      </c>
      <c r="L8" s="11">
        <f aca="true" t="shared" si="2" ref="L8:L29">SUM(B8:K8)</f>
        <v>2452831</v>
      </c>
    </row>
    <row r="9" spans="1:12" ht="17.25" customHeight="1">
      <c r="A9" s="15" t="s">
        <v>16</v>
      </c>
      <c r="B9" s="13">
        <f>+B10+B11</f>
        <v>32949</v>
      </c>
      <c r="C9" s="13">
        <f aca="true" t="shared" si="3" ref="C9:K9">+C10+C11</f>
        <v>44869</v>
      </c>
      <c r="D9" s="13">
        <f t="shared" si="3"/>
        <v>39925</v>
      </c>
      <c r="E9" s="13">
        <f t="shared" si="3"/>
        <v>27736</v>
      </c>
      <c r="F9" s="13">
        <f t="shared" si="3"/>
        <v>17060</v>
      </c>
      <c r="G9" s="13">
        <f t="shared" si="3"/>
        <v>36893</v>
      </c>
      <c r="H9" s="13">
        <f t="shared" si="3"/>
        <v>35682</v>
      </c>
      <c r="I9" s="13">
        <f t="shared" si="3"/>
        <v>7192</v>
      </c>
      <c r="J9" s="13">
        <f t="shared" si="3"/>
        <v>14762</v>
      </c>
      <c r="K9" s="13">
        <f t="shared" si="3"/>
        <v>14106</v>
      </c>
      <c r="L9" s="11">
        <f t="shared" si="2"/>
        <v>271174</v>
      </c>
    </row>
    <row r="10" spans="1:12" ht="17.25" customHeight="1">
      <c r="A10" s="29" t="s">
        <v>17</v>
      </c>
      <c r="B10" s="13">
        <v>32949</v>
      </c>
      <c r="C10" s="13">
        <v>44869</v>
      </c>
      <c r="D10" s="13">
        <v>39925</v>
      </c>
      <c r="E10" s="13">
        <v>27736</v>
      </c>
      <c r="F10" s="13">
        <v>17060</v>
      </c>
      <c r="G10" s="13">
        <v>36893</v>
      </c>
      <c r="H10" s="13">
        <v>35682</v>
      </c>
      <c r="I10" s="13">
        <v>7192</v>
      </c>
      <c r="J10" s="13">
        <v>14762</v>
      </c>
      <c r="K10" s="13">
        <v>14106</v>
      </c>
      <c r="L10" s="11">
        <f t="shared" si="2"/>
        <v>271174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224862</v>
      </c>
      <c r="C12" s="17">
        <f t="shared" si="4"/>
        <v>296750</v>
      </c>
      <c r="D12" s="17">
        <f t="shared" si="4"/>
        <v>281372</v>
      </c>
      <c r="E12" s="17">
        <f t="shared" si="4"/>
        <v>199588</v>
      </c>
      <c r="F12" s="17">
        <f t="shared" si="4"/>
        <v>157069</v>
      </c>
      <c r="G12" s="17">
        <f t="shared" si="4"/>
        <v>449473</v>
      </c>
      <c r="H12" s="17">
        <f t="shared" si="4"/>
        <v>200785</v>
      </c>
      <c r="I12" s="17">
        <f t="shared" si="4"/>
        <v>39836</v>
      </c>
      <c r="J12" s="17">
        <f t="shared" si="4"/>
        <v>119399</v>
      </c>
      <c r="K12" s="17">
        <f t="shared" si="4"/>
        <v>109259</v>
      </c>
      <c r="L12" s="11">
        <f t="shared" si="2"/>
        <v>2078393</v>
      </c>
    </row>
    <row r="13" spans="1:14" s="67" customFormat="1" ht="17.25" customHeight="1">
      <c r="A13" s="74" t="s">
        <v>19</v>
      </c>
      <c r="B13" s="75">
        <v>112526</v>
      </c>
      <c r="C13" s="75">
        <v>157471</v>
      </c>
      <c r="D13" s="75">
        <v>153232</v>
      </c>
      <c r="E13" s="75">
        <v>105039</v>
      </c>
      <c r="F13" s="75">
        <v>83717</v>
      </c>
      <c r="G13" s="75">
        <v>220716</v>
      </c>
      <c r="H13" s="75">
        <v>99506</v>
      </c>
      <c r="I13" s="75">
        <v>23251</v>
      </c>
      <c r="J13" s="75">
        <v>64450</v>
      </c>
      <c r="K13" s="75">
        <v>54816</v>
      </c>
      <c r="L13" s="76">
        <f t="shared" si="2"/>
        <v>1074724</v>
      </c>
      <c r="M13" s="77"/>
      <c r="N13" s="78"/>
    </row>
    <row r="14" spans="1:13" s="67" customFormat="1" ht="17.25" customHeight="1">
      <c r="A14" s="74" t="s">
        <v>20</v>
      </c>
      <c r="B14" s="75">
        <v>109593</v>
      </c>
      <c r="C14" s="75">
        <v>135335</v>
      </c>
      <c r="D14" s="75">
        <v>125600</v>
      </c>
      <c r="E14" s="75">
        <v>92152</v>
      </c>
      <c r="F14" s="75">
        <v>71882</v>
      </c>
      <c r="G14" s="75">
        <v>224710</v>
      </c>
      <c r="H14" s="75">
        <v>97531</v>
      </c>
      <c r="I14" s="75">
        <v>15993</v>
      </c>
      <c r="J14" s="75">
        <v>54066</v>
      </c>
      <c r="K14" s="75">
        <v>53356</v>
      </c>
      <c r="L14" s="76">
        <f t="shared" si="2"/>
        <v>980218</v>
      </c>
      <c r="M14" s="77"/>
    </row>
    <row r="15" spans="1:12" ht="17.25" customHeight="1">
      <c r="A15" s="14" t="s">
        <v>21</v>
      </c>
      <c r="B15" s="13">
        <v>2743</v>
      </c>
      <c r="C15" s="13">
        <v>3944</v>
      </c>
      <c r="D15" s="13">
        <v>2540</v>
      </c>
      <c r="E15" s="13">
        <v>2397</v>
      </c>
      <c r="F15" s="13">
        <v>1470</v>
      </c>
      <c r="G15" s="13">
        <v>4047</v>
      </c>
      <c r="H15" s="13">
        <v>3748</v>
      </c>
      <c r="I15" s="13">
        <v>592</v>
      </c>
      <c r="J15" s="13">
        <v>883</v>
      </c>
      <c r="K15" s="13">
        <v>1087</v>
      </c>
      <c r="L15" s="11">
        <f t="shared" si="2"/>
        <v>23451</v>
      </c>
    </row>
    <row r="16" spans="1:12" ht="17.25" customHeight="1">
      <c r="A16" s="15" t="s">
        <v>34</v>
      </c>
      <c r="B16" s="13">
        <f>B17+B18+B19</f>
        <v>10276</v>
      </c>
      <c r="C16" s="13">
        <f aca="true" t="shared" si="5" ref="C16:K16">C17+C18+C19</f>
        <v>14387</v>
      </c>
      <c r="D16" s="13">
        <f t="shared" si="5"/>
        <v>12851</v>
      </c>
      <c r="E16" s="13">
        <f t="shared" si="5"/>
        <v>9248</v>
      </c>
      <c r="F16" s="13">
        <f t="shared" si="5"/>
        <v>8853</v>
      </c>
      <c r="G16" s="13">
        <f t="shared" si="5"/>
        <v>24749</v>
      </c>
      <c r="H16" s="13">
        <f t="shared" si="5"/>
        <v>9668</v>
      </c>
      <c r="I16" s="13">
        <f t="shared" si="5"/>
        <v>2306</v>
      </c>
      <c r="J16" s="13">
        <f t="shared" si="5"/>
        <v>5547</v>
      </c>
      <c r="K16" s="13">
        <f t="shared" si="5"/>
        <v>5379</v>
      </c>
      <c r="L16" s="11">
        <f t="shared" si="2"/>
        <v>103264</v>
      </c>
    </row>
    <row r="17" spans="1:12" ht="17.25" customHeight="1">
      <c r="A17" s="14" t="s">
        <v>35</v>
      </c>
      <c r="B17" s="13">
        <v>10261</v>
      </c>
      <c r="C17" s="13">
        <v>14360</v>
      </c>
      <c r="D17" s="13">
        <v>12836</v>
      </c>
      <c r="E17" s="13">
        <v>9234</v>
      </c>
      <c r="F17" s="13">
        <v>8839</v>
      </c>
      <c r="G17" s="13">
        <v>24728</v>
      </c>
      <c r="H17" s="13">
        <v>9662</v>
      </c>
      <c r="I17" s="13">
        <v>2304</v>
      </c>
      <c r="J17" s="13">
        <v>5539</v>
      </c>
      <c r="K17" s="13">
        <v>5370</v>
      </c>
      <c r="L17" s="11">
        <f t="shared" si="2"/>
        <v>103133</v>
      </c>
    </row>
    <row r="18" spans="1:12" ht="17.25" customHeight="1">
      <c r="A18" s="14" t="s">
        <v>36</v>
      </c>
      <c r="B18" s="13">
        <v>9</v>
      </c>
      <c r="C18" s="13">
        <v>16</v>
      </c>
      <c r="D18" s="13">
        <v>11</v>
      </c>
      <c r="E18" s="13">
        <v>10</v>
      </c>
      <c r="F18" s="13">
        <v>6</v>
      </c>
      <c r="G18" s="13">
        <v>15</v>
      </c>
      <c r="H18" s="13">
        <v>6</v>
      </c>
      <c r="I18" s="13">
        <v>0</v>
      </c>
      <c r="J18" s="13">
        <v>4</v>
      </c>
      <c r="K18" s="13">
        <v>7</v>
      </c>
      <c r="L18" s="11">
        <f t="shared" si="2"/>
        <v>84</v>
      </c>
    </row>
    <row r="19" spans="1:12" ht="17.25" customHeight="1">
      <c r="A19" s="14" t="s">
        <v>37</v>
      </c>
      <c r="B19" s="13">
        <v>6</v>
      </c>
      <c r="C19" s="13">
        <v>11</v>
      </c>
      <c r="D19" s="13">
        <v>4</v>
      </c>
      <c r="E19" s="13">
        <v>4</v>
      </c>
      <c r="F19" s="13">
        <v>8</v>
      </c>
      <c r="G19" s="13">
        <v>6</v>
      </c>
      <c r="H19" s="13">
        <v>0</v>
      </c>
      <c r="I19" s="13">
        <v>2</v>
      </c>
      <c r="J19" s="13">
        <v>4</v>
      </c>
      <c r="K19" s="13">
        <v>2</v>
      </c>
      <c r="L19" s="11">
        <f t="shared" si="2"/>
        <v>47</v>
      </c>
    </row>
    <row r="20" spans="1:12" ht="17.25" customHeight="1">
      <c r="A20" s="16" t="s">
        <v>22</v>
      </c>
      <c r="B20" s="11">
        <f>+B21+B22+B23</f>
        <v>162437</v>
      </c>
      <c r="C20" s="11">
        <f aca="true" t="shared" si="6" ref="C20:K20">+C21+C22+C23</f>
        <v>186019</v>
      </c>
      <c r="D20" s="11">
        <f t="shared" si="6"/>
        <v>205492</v>
      </c>
      <c r="E20" s="11">
        <f t="shared" si="6"/>
        <v>125442</v>
      </c>
      <c r="F20" s="11">
        <f t="shared" si="6"/>
        <v>135386</v>
      </c>
      <c r="G20" s="11">
        <f t="shared" si="6"/>
        <v>374105</v>
      </c>
      <c r="H20" s="11">
        <f t="shared" si="6"/>
        <v>124881</v>
      </c>
      <c r="I20" s="11">
        <f t="shared" si="6"/>
        <v>31804</v>
      </c>
      <c r="J20" s="11">
        <f t="shared" si="6"/>
        <v>80955</v>
      </c>
      <c r="K20" s="11">
        <f t="shared" si="6"/>
        <v>70253</v>
      </c>
      <c r="L20" s="11">
        <f t="shared" si="2"/>
        <v>1496774</v>
      </c>
    </row>
    <row r="21" spans="1:13" s="67" customFormat="1" ht="17.25" customHeight="1">
      <c r="A21" s="60" t="s">
        <v>23</v>
      </c>
      <c r="B21" s="75">
        <v>88704</v>
      </c>
      <c r="C21" s="75">
        <v>111159</v>
      </c>
      <c r="D21" s="75">
        <v>124621</v>
      </c>
      <c r="E21" s="75">
        <v>73387</v>
      </c>
      <c r="F21" s="75">
        <v>79868</v>
      </c>
      <c r="G21" s="75">
        <v>199411</v>
      </c>
      <c r="H21" s="75">
        <v>71546</v>
      </c>
      <c r="I21" s="75">
        <v>20280</v>
      </c>
      <c r="J21" s="75">
        <v>47886</v>
      </c>
      <c r="K21" s="75">
        <v>38470</v>
      </c>
      <c r="L21" s="76">
        <f t="shared" si="2"/>
        <v>855332</v>
      </c>
      <c r="M21" s="77"/>
    </row>
    <row r="22" spans="1:13" s="67" customFormat="1" ht="17.25" customHeight="1">
      <c r="A22" s="60" t="s">
        <v>24</v>
      </c>
      <c r="B22" s="75">
        <v>72436</v>
      </c>
      <c r="C22" s="75">
        <v>73231</v>
      </c>
      <c r="D22" s="75">
        <v>79517</v>
      </c>
      <c r="E22" s="75">
        <v>51177</v>
      </c>
      <c r="F22" s="75">
        <v>54742</v>
      </c>
      <c r="G22" s="75">
        <v>172501</v>
      </c>
      <c r="H22" s="75">
        <v>51971</v>
      </c>
      <c r="I22" s="75">
        <v>11260</v>
      </c>
      <c r="J22" s="75">
        <v>32656</v>
      </c>
      <c r="K22" s="75">
        <v>31341</v>
      </c>
      <c r="L22" s="76">
        <f t="shared" si="2"/>
        <v>630832</v>
      </c>
      <c r="M22" s="77"/>
    </row>
    <row r="23" spans="1:12" ht="17.25" customHeight="1">
      <c r="A23" s="12" t="s">
        <v>25</v>
      </c>
      <c r="B23" s="13">
        <v>1297</v>
      </c>
      <c r="C23" s="13">
        <v>1629</v>
      </c>
      <c r="D23" s="13">
        <v>1354</v>
      </c>
      <c r="E23" s="13">
        <v>878</v>
      </c>
      <c r="F23" s="13">
        <v>776</v>
      </c>
      <c r="G23" s="13">
        <v>2193</v>
      </c>
      <c r="H23" s="13">
        <v>1364</v>
      </c>
      <c r="I23" s="13">
        <v>264</v>
      </c>
      <c r="J23" s="13">
        <v>413</v>
      </c>
      <c r="K23" s="13">
        <v>442</v>
      </c>
      <c r="L23" s="11">
        <f t="shared" si="2"/>
        <v>10610</v>
      </c>
    </row>
    <row r="24" spans="1:13" ht="17.25" customHeight="1">
      <c r="A24" s="16" t="s">
        <v>26</v>
      </c>
      <c r="B24" s="13">
        <f>+B25+B26</f>
        <v>70370</v>
      </c>
      <c r="C24" s="13">
        <f aca="true" t="shared" si="7" ref="C24:K24">+C25+C26</f>
        <v>105815</v>
      </c>
      <c r="D24" s="13">
        <f t="shared" si="7"/>
        <v>112688</v>
      </c>
      <c r="E24" s="13">
        <f t="shared" si="7"/>
        <v>70516</v>
      </c>
      <c r="F24" s="13">
        <f t="shared" si="7"/>
        <v>48735</v>
      </c>
      <c r="G24" s="13">
        <f t="shared" si="7"/>
        <v>106915</v>
      </c>
      <c r="H24" s="13">
        <f t="shared" si="7"/>
        <v>55779</v>
      </c>
      <c r="I24" s="13">
        <f t="shared" si="7"/>
        <v>20074</v>
      </c>
      <c r="J24" s="13">
        <f t="shared" si="7"/>
        <v>47094</v>
      </c>
      <c r="K24" s="13">
        <f t="shared" si="7"/>
        <v>31642</v>
      </c>
      <c r="L24" s="11">
        <f t="shared" si="2"/>
        <v>669628</v>
      </c>
      <c r="M24" s="50"/>
    </row>
    <row r="25" spans="1:13" ht="17.25" customHeight="1">
      <c r="A25" s="12" t="s">
        <v>39</v>
      </c>
      <c r="B25" s="13">
        <v>70370</v>
      </c>
      <c r="C25" s="13">
        <v>105810</v>
      </c>
      <c r="D25" s="13">
        <v>112684</v>
      </c>
      <c r="E25" s="13">
        <v>70511</v>
      </c>
      <c r="F25" s="13">
        <v>48734</v>
      </c>
      <c r="G25" s="13">
        <v>106911</v>
      </c>
      <c r="H25" s="13">
        <v>55778</v>
      </c>
      <c r="I25" s="13">
        <v>20073</v>
      </c>
      <c r="J25" s="13">
        <v>47092</v>
      </c>
      <c r="K25" s="13">
        <v>31638</v>
      </c>
      <c r="L25" s="11">
        <f t="shared" si="2"/>
        <v>669601</v>
      </c>
      <c r="M25" s="49"/>
    </row>
    <row r="26" spans="1:13" ht="17.25" customHeight="1">
      <c r="A26" s="12" t="s">
        <v>40</v>
      </c>
      <c r="B26" s="13">
        <v>0</v>
      </c>
      <c r="C26" s="13">
        <v>5</v>
      </c>
      <c r="D26" s="13">
        <v>4</v>
      </c>
      <c r="E26" s="13">
        <v>5</v>
      </c>
      <c r="F26" s="13">
        <v>1</v>
      </c>
      <c r="G26" s="13">
        <v>4</v>
      </c>
      <c r="H26" s="13">
        <v>1</v>
      </c>
      <c r="I26" s="13">
        <v>1</v>
      </c>
      <c r="J26" s="13">
        <v>2</v>
      </c>
      <c r="K26" s="13">
        <v>4</v>
      </c>
      <c r="L26" s="11">
        <f t="shared" si="2"/>
        <v>27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4511</v>
      </c>
      <c r="I27" s="11">
        <v>0</v>
      </c>
      <c r="J27" s="11">
        <v>0</v>
      </c>
      <c r="K27" s="11">
        <v>0</v>
      </c>
      <c r="L27" s="11">
        <f t="shared" si="2"/>
        <v>4511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33</v>
      </c>
      <c r="L29" s="11">
        <f t="shared" si="2"/>
        <v>33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19295.8</v>
      </c>
      <c r="I37" s="19">
        <v>0</v>
      </c>
      <c r="J37" s="19">
        <v>0</v>
      </c>
      <c r="K37" s="19">
        <v>0</v>
      </c>
      <c r="L37" s="23">
        <f>SUM(B37:K37)</f>
        <v>19295.8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1640764.8299999998</v>
      </c>
      <c r="C49" s="22">
        <f aca="true" t="shared" si="11" ref="C49:H49">+C50+C62</f>
        <v>2373652.84</v>
      </c>
      <c r="D49" s="22">
        <f t="shared" si="11"/>
        <v>2627279.9499999997</v>
      </c>
      <c r="E49" s="22">
        <f t="shared" si="11"/>
        <v>1526482.48</v>
      </c>
      <c r="F49" s="22">
        <f t="shared" si="11"/>
        <v>1323938.5899999999</v>
      </c>
      <c r="G49" s="22">
        <f t="shared" si="11"/>
        <v>2903681.52</v>
      </c>
      <c r="H49" s="22">
        <f t="shared" si="11"/>
        <v>1472295.6300000001</v>
      </c>
      <c r="I49" s="22">
        <f>+I50+I62</f>
        <v>534267.78</v>
      </c>
      <c r="J49" s="22">
        <f>+J50+J62</f>
        <v>921915.8700000001</v>
      </c>
      <c r="K49" s="22">
        <f>+K50+K62</f>
        <v>750947.29</v>
      </c>
      <c r="L49" s="22">
        <f aca="true" t="shared" si="12" ref="L49:L62">SUM(B49:K49)</f>
        <v>16075226.779999997</v>
      </c>
    </row>
    <row r="50" spans="1:12" ht="17.25" customHeight="1">
      <c r="A50" s="16" t="s">
        <v>60</v>
      </c>
      <c r="B50" s="23">
        <f>SUM(B51:B61)</f>
        <v>1624022.16</v>
      </c>
      <c r="C50" s="23">
        <f aca="true" t="shared" si="13" ref="C50:K50">SUM(C51:C61)</f>
        <v>2350490.29</v>
      </c>
      <c r="D50" s="23">
        <f t="shared" si="13"/>
        <v>2610818.3299999996</v>
      </c>
      <c r="E50" s="23">
        <f t="shared" si="13"/>
        <v>1503378.38</v>
      </c>
      <c r="F50" s="23">
        <f t="shared" si="13"/>
        <v>1310678.19</v>
      </c>
      <c r="G50" s="23">
        <f t="shared" si="13"/>
        <v>2882396.02</v>
      </c>
      <c r="H50" s="23">
        <f t="shared" si="13"/>
        <v>1456226.78</v>
      </c>
      <c r="I50" s="23">
        <f t="shared" si="13"/>
        <v>534267.78</v>
      </c>
      <c r="J50" s="23">
        <f t="shared" si="13"/>
        <v>908425.3700000001</v>
      </c>
      <c r="K50" s="23">
        <f t="shared" si="13"/>
        <v>750947.29</v>
      </c>
      <c r="L50" s="23">
        <f t="shared" si="12"/>
        <v>15931650.589999996</v>
      </c>
    </row>
    <row r="51" spans="1:12" ht="17.25" customHeight="1">
      <c r="A51" s="34" t="s">
        <v>61</v>
      </c>
      <c r="B51" s="23">
        <f aca="true" t="shared" si="14" ref="B51:H51">ROUND(B32*B7,2)</f>
        <v>1578968.16</v>
      </c>
      <c r="C51" s="23">
        <f t="shared" si="14"/>
        <v>2285126.03</v>
      </c>
      <c r="D51" s="23">
        <f t="shared" si="14"/>
        <v>2534489.98</v>
      </c>
      <c r="E51" s="23">
        <f t="shared" si="14"/>
        <v>1460826.82</v>
      </c>
      <c r="F51" s="23">
        <f t="shared" si="14"/>
        <v>1253473.19</v>
      </c>
      <c r="G51" s="23">
        <f t="shared" si="14"/>
        <v>2798217.55</v>
      </c>
      <c r="H51" s="23">
        <f t="shared" si="14"/>
        <v>1394800.47</v>
      </c>
      <c r="I51" s="23">
        <f>ROUND(I32*I7,2)</f>
        <v>534267.78</v>
      </c>
      <c r="J51" s="23">
        <f>ROUND(J32*J7,2)</f>
        <v>881456.04</v>
      </c>
      <c r="K51" s="23">
        <f>ROUND(K32*K7,2)</f>
        <v>742403.88</v>
      </c>
      <c r="L51" s="23">
        <f t="shared" si="12"/>
        <v>15464029.9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143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19295.8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19295.8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-237283.93000000005</v>
      </c>
      <c r="C66" s="35">
        <f t="shared" si="15"/>
        <v>-245223.94999999998</v>
      </c>
      <c r="D66" s="35">
        <f t="shared" si="15"/>
        <v>-219198.75</v>
      </c>
      <c r="E66" s="35">
        <f t="shared" si="15"/>
        <v>-234706.88000000003</v>
      </c>
      <c r="F66" s="35">
        <f t="shared" si="15"/>
        <v>-141299.19</v>
      </c>
      <c r="G66" s="35">
        <f t="shared" si="15"/>
        <v>-299412.12</v>
      </c>
      <c r="H66" s="35">
        <f t="shared" si="15"/>
        <v>-175274.12</v>
      </c>
      <c r="I66" s="35">
        <f t="shared" si="15"/>
        <v>-98448.31</v>
      </c>
      <c r="J66" s="35">
        <f t="shared" si="15"/>
        <v>-62999.46</v>
      </c>
      <c r="K66" s="35">
        <f t="shared" si="15"/>
        <v>-67998.34999999999</v>
      </c>
      <c r="L66" s="35">
        <f aca="true" t="shared" si="16" ref="L66:L116">SUM(B66:K66)</f>
        <v>-1781845.06</v>
      </c>
    </row>
    <row r="67" spans="1:12" ht="18.75" customHeight="1">
      <c r="A67" s="16" t="s">
        <v>73</v>
      </c>
      <c r="B67" s="35">
        <f aca="true" t="shared" si="17" ref="B67:K67">B68+B69+B70+B71+B72+B73</f>
        <v>-197653.40000000002</v>
      </c>
      <c r="C67" s="35">
        <f t="shared" si="17"/>
        <v>-200676.69</v>
      </c>
      <c r="D67" s="35">
        <f t="shared" si="17"/>
        <v>-197201.19</v>
      </c>
      <c r="E67" s="35">
        <f t="shared" si="17"/>
        <v>-223456.45</v>
      </c>
      <c r="F67" s="35">
        <f t="shared" si="17"/>
        <v>-170521.76</v>
      </c>
      <c r="G67" s="35">
        <f t="shared" si="17"/>
        <v>-239956.76</v>
      </c>
      <c r="H67" s="35">
        <f t="shared" si="17"/>
        <v>-153432.6</v>
      </c>
      <c r="I67" s="35">
        <f t="shared" si="17"/>
        <v>-30925.6</v>
      </c>
      <c r="J67" s="35">
        <f t="shared" si="17"/>
        <v>-63476.6</v>
      </c>
      <c r="K67" s="35">
        <f t="shared" si="17"/>
        <v>-60797.7</v>
      </c>
      <c r="L67" s="35">
        <f t="shared" si="16"/>
        <v>-1538098.7500000002</v>
      </c>
    </row>
    <row r="68" spans="1:13" s="67" customFormat="1" ht="18.75" customHeight="1">
      <c r="A68" s="60" t="s">
        <v>142</v>
      </c>
      <c r="B68" s="63">
        <f>-ROUND(B9*$D$3,2)</f>
        <v>-141680.7</v>
      </c>
      <c r="C68" s="63">
        <f aca="true" t="shared" si="18" ref="C68:J68">-ROUND(C9*$D$3,2)</f>
        <v>-192936.7</v>
      </c>
      <c r="D68" s="63">
        <f t="shared" si="18"/>
        <v>-171677.5</v>
      </c>
      <c r="E68" s="63">
        <f t="shared" si="18"/>
        <v>-119264.8</v>
      </c>
      <c r="F68" s="63">
        <f t="shared" si="18"/>
        <v>-73358</v>
      </c>
      <c r="G68" s="63">
        <f t="shared" si="18"/>
        <v>-158639.9</v>
      </c>
      <c r="H68" s="63">
        <f t="shared" si="18"/>
        <v>-153432.6</v>
      </c>
      <c r="I68" s="63">
        <f t="shared" si="18"/>
        <v>-30925.6</v>
      </c>
      <c r="J68" s="63">
        <f t="shared" si="18"/>
        <v>-63476.6</v>
      </c>
      <c r="K68" s="63">
        <f>-ROUND((K9+K29)*$D$3,2)</f>
        <v>-60797.7</v>
      </c>
      <c r="L68" s="63">
        <f t="shared" si="16"/>
        <v>-1166190.1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-821.3</v>
      </c>
      <c r="C70" s="35">
        <v>-391.3</v>
      </c>
      <c r="D70" s="35">
        <v>-464.4</v>
      </c>
      <c r="E70" s="35">
        <v>-726.7</v>
      </c>
      <c r="F70" s="35">
        <v>-593.4</v>
      </c>
      <c r="G70" s="35">
        <v>-339.7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-3336.7999999999997</v>
      </c>
    </row>
    <row r="71" spans="1:12" ht="18.75" customHeight="1">
      <c r="A71" s="12" t="s">
        <v>76</v>
      </c>
      <c r="B71" s="35">
        <v>-5620.1</v>
      </c>
      <c r="C71" s="35">
        <v>-2438.1</v>
      </c>
      <c r="D71" s="35">
        <v>-2678.9</v>
      </c>
      <c r="E71" s="35">
        <v>-1625.4</v>
      </c>
      <c r="F71" s="35">
        <v>-1956.5</v>
      </c>
      <c r="G71" s="35">
        <v>-1797.4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-16116.4</v>
      </c>
    </row>
    <row r="72" spans="1:12" ht="18.75" customHeight="1">
      <c r="A72" s="12" t="s">
        <v>77</v>
      </c>
      <c r="B72" s="35">
        <v>-49531.3</v>
      </c>
      <c r="C72" s="35">
        <v>-4910.59</v>
      </c>
      <c r="D72" s="35">
        <v>-22380.39</v>
      </c>
      <c r="E72" s="35">
        <v>-101839.55</v>
      </c>
      <c r="F72" s="35">
        <v>-94613.86</v>
      </c>
      <c r="G72" s="35">
        <v>-79179.76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-352455.45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-14510.95</v>
      </c>
      <c r="C74" s="63">
        <f t="shared" si="19"/>
        <v>-21085.27</v>
      </c>
      <c r="D74" s="35">
        <f t="shared" si="19"/>
        <v>-22056.56</v>
      </c>
      <c r="E74" s="63">
        <f t="shared" si="19"/>
        <v>-14502.26</v>
      </c>
      <c r="F74" s="35">
        <f t="shared" si="19"/>
        <v>-13982.98</v>
      </c>
      <c r="G74" s="35">
        <f t="shared" si="19"/>
        <v>-33005.83</v>
      </c>
      <c r="H74" s="63">
        <f t="shared" si="19"/>
        <v>-14319.05</v>
      </c>
      <c r="I74" s="35">
        <f t="shared" si="19"/>
        <v>-67522.71</v>
      </c>
      <c r="J74" s="63">
        <f t="shared" si="19"/>
        <v>-10915.12</v>
      </c>
      <c r="K74" s="63">
        <f t="shared" si="19"/>
        <v>-7200.65</v>
      </c>
      <c r="L74" s="63">
        <f t="shared" si="16"/>
        <v>-219101.37999999998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-3762.5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-7525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145</v>
      </c>
      <c r="B111" s="19">
        <v>0</v>
      </c>
      <c r="C111" s="19">
        <v>0</v>
      </c>
      <c r="D111" s="19">
        <v>0</v>
      </c>
      <c r="E111" s="19">
        <v>0</v>
      </c>
      <c r="F111" s="63">
        <v>29765.16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63">
        <f t="shared" si="16"/>
        <v>29765.16</v>
      </c>
      <c r="M111" s="52"/>
    </row>
    <row r="112" spans="1:13" ht="18.75" customHeight="1">
      <c r="A112" s="16" t="s">
        <v>146</v>
      </c>
      <c r="B112" s="63">
        <v>-25119.58</v>
      </c>
      <c r="C112" s="63">
        <v>-23461.99</v>
      </c>
      <c r="D112" s="63">
        <v>59</v>
      </c>
      <c r="E112" s="63">
        <v>3251.83</v>
      </c>
      <c r="F112" s="63">
        <v>13440.39</v>
      </c>
      <c r="G112" s="63">
        <v>-26449.53</v>
      </c>
      <c r="H112" s="63">
        <v>-7522.47</v>
      </c>
      <c r="I112" s="19">
        <v>0</v>
      </c>
      <c r="J112" s="63">
        <v>11392.26</v>
      </c>
      <c r="K112" s="19">
        <v>0</v>
      </c>
      <c r="L112" s="63">
        <f t="shared" si="16"/>
        <v>-54410.090000000004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115</v>
      </c>
      <c r="B114" s="24">
        <f aca="true" t="shared" si="20" ref="B114:H114">+B115+B116</f>
        <v>1411857.8099999998</v>
      </c>
      <c r="C114" s="24">
        <f>+C115+C116</f>
        <v>2128748.36</v>
      </c>
      <c r="D114" s="24">
        <f t="shared" si="20"/>
        <v>2408081.1999999997</v>
      </c>
      <c r="E114" s="24">
        <f t="shared" si="20"/>
        <v>1291775.5999999999</v>
      </c>
      <c r="F114" s="24">
        <f t="shared" si="20"/>
        <v>1173589.5499999998</v>
      </c>
      <c r="G114" s="24">
        <f t="shared" si="20"/>
        <v>2609433.4299999997</v>
      </c>
      <c r="H114" s="24">
        <f t="shared" si="20"/>
        <v>1297021.5099999998</v>
      </c>
      <c r="I114" s="24">
        <f>+I115+I116</f>
        <v>435819.47000000003</v>
      </c>
      <c r="J114" s="24">
        <f>+J115+J116</f>
        <v>858916.4100000001</v>
      </c>
      <c r="K114" s="24">
        <f>+K115+K116</f>
        <v>682948.9400000001</v>
      </c>
      <c r="L114" s="45">
        <f t="shared" si="16"/>
        <v>14298192.28</v>
      </c>
      <c r="M114" s="72"/>
    </row>
    <row r="115" spans="1:13" ht="18" customHeight="1">
      <c r="A115" s="16" t="s">
        <v>116</v>
      </c>
      <c r="B115" s="24">
        <f>IF(B116=0,+B50+B67+B111-B76+B74,+B50+B67+B111)</f>
        <v>1411857.8099999998</v>
      </c>
      <c r="C115" s="24">
        <f>IF(C116=0,+C50+C67+C111-C76+C74,+C50+C67+C111)</f>
        <v>2128748.36</v>
      </c>
      <c r="D115" s="24">
        <f aca="true" t="shared" si="21" ref="B115:K115">+D50+D67+D74+D111</f>
        <v>2391560.5799999996</v>
      </c>
      <c r="E115" s="24">
        <f t="shared" si="21"/>
        <v>1265419.67</v>
      </c>
      <c r="F115" s="24">
        <f t="shared" si="21"/>
        <v>1155938.6099999999</v>
      </c>
      <c r="G115" s="24">
        <f t="shared" si="21"/>
        <v>2609433.4299999997</v>
      </c>
      <c r="H115" s="24">
        <f t="shared" si="21"/>
        <v>1288475.13</v>
      </c>
      <c r="I115" s="24">
        <f t="shared" si="21"/>
        <v>435819.47000000003</v>
      </c>
      <c r="J115" s="24">
        <f t="shared" si="21"/>
        <v>834033.6500000001</v>
      </c>
      <c r="K115" s="24">
        <f t="shared" si="21"/>
        <v>682948.9400000001</v>
      </c>
      <c r="L115" s="45">
        <f t="shared" si="16"/>
        <v>14204235.65</v>
      </c>
      <c r="M115" s="51"/>
    </row>
    <row r="116" spans="1:13" ht="18.75" customHeight="1">
      <c r="A116" s="16" t="s">
        <v>117</v>
      </c>
      <c r="B116" s="24">
        <f aca="true" t="shared" si="22" ref="B116:K116">IF(+B62+B112+B117&lt;0,0,(B62+B112+B117))</f>
        <v>0</v>
      </c>
      <c r="C116" s="24">
        <f t="shared" si="22"/>
        <v>0</v>
      </c>
      <c r="D116" s="24">
        <f t="shared" si="22"/>
        <v>16520.62</v>
      </c>
      <c r="E116" s="24">
        <f t="shared" si="22"/>
        <v>26355.93</v>
      </c>
      <c r="F116" s="24">
        <f t="shared" si="22"/>
        <v>17650.940000000002</v>
      </c>
      <c r="G116" s="24">
        <f t="shared" si="22"/>
        <v>0</v>
      </c>
      <c r="H116" s="24">
        <f t="shared" si="22"/>
        <v>8546.380000000001</v>
      </c>
      <c r="I116" s="19">
        <f t="shared" si="22"/>
        <v>0</v>
      </c>
      <c r="J116" s="24">
        <f t="shared" si="22"/>
        <v>24882.760000000002</v>
      </c>
      <c r="K116" s="24">
        <f t="shared" si="22"/>
        <v>0</v>
      </c>
      <c r="L116" s="45">
        <f t="shared" si="16"/>
        <v>93956.63</v>
      </c>
      <c r="M116" s="73"/>
    </row>
    <row r="117" spans="1:14" ht="18.75" customHeight="1">
      <c r="A117" s="16" t="s">
        <v>118</v>
      </c>
      <c r="B117" s="19">
        <v>0</v>
      </c>
      <c r="C117" s="19">
        <v>0</v>
      </c>
      <c r="D117" s="19">
        <v>0</v>
      </c>
      <c r="E117" s="19">
        <v>0</v>
      </c>
      <c r="F117" s="63">
        <v>-9049.85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63">
        <f>SUM(B117:J117)</f>
        <v>-9049.85</v>
      </c>
      <c r="N117" s="54"/>
    </row>
    <row r="118" spans="1:12" ht="18.75" customHeight="1">
      <c r="A118" s="16" t="s">
        <v>119</v>
      </c>
      <c r="B118" s="63">
        <f aca="true" t="shared" si="23" ref="B118:K118">IF(B112+B62+B116+B117&lt;0,B112+B62+B76+B117,0)</f>
        <v>-8376.910000000003</v>
      </c>
      <c r="C118" s="63">
        <f t="shared" si="23"/>
        <v>-319.4700000000023</v>
      </c>
      <c r="D118" s="19">
        <f t="shared" si="23"/>
        <v>0</v>
      </c>
      <c r="E118" s="19">
        <f t="shared" si="23"/>
        <v>0</v>
      </c>
      <c r="F118" s="19">
        <f t="shared" si="23"/>
        <v>0</v>
      </c>
      <c r="G118" s="63">
        <f t="shared" si="23"/>
        <v>-5164.029999999999</v>
      </c>
      <c r="H118" s="19">
        <f t="shared" si="23"/>
        <v>0</v>
      </c>
      <c r="I118" s="19">
        <f t="shared" si="23"/>
        <v>0</v>
      </c>
      <c r="J118" s="19">
        <f t="shared" si="23"/>
        <v>0</v>
      </c>
      <c r="K118" s="19">
        <f t="shared" si="23"/>
        <v>0</v>
      </c>
      <c r="L118" s="63">
        <f>SUM(B118:J118)</f>
        <v>-13860.410000000005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120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14298192.270000001</v>
      </c>
      <c r="M122" s="51"/>
    </row>
    <row r="123" spans="1:12" ht="18.75" customHeight="1">
      <c r="A123" s="26" t="s">
        <v>121</v>
      </c>
      <c r="B123" s="27">
        <v>180717.8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180717.8</v>
      </c>
    </row>
    <row r="124" spans="1:12" ht="18.75" customHeight="1">
      <c r="A124" s="26" t="s">
        <v>122</v>
      </c>
      <c r="B124" s="27">
        <v>1231140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1231140</v>
      </c>
    </row>
    <row r="125" spans="1:12" ht="18.75" customHeight="1">
      <c r="A125" s="26" t="s">
        <v>123</v>
      </c>
      <c r="B125" s="38">
        <v>0</v>
      </c>
      <c r="C125" s="27">
        <v>2128748.35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2128748.35</v>
      </c>
    </row>
    <row r="126" spans="1:12" ht="18.75" customHeight="1">
      <c r="A126" s="26" t="s">
        <v>124</v>
      </c>
      <c r="B126" s="38">
        <v>0</v>
      </c>
      <c r="C126" s="38">
        <v>0</v>
      </c>
      <c r="D126" s="27">
        <v>2240667.8200000003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4" ref="L126:L143">SUM(B126:K126)</f>
        <v>2240667.8200000003</v>
      </c>
    </row>
    <row r="127" spans="1:12" ht="18.75" customHeight="1">
      <c r="A127" s="26" t="s">
        <v>125</v>
      </c>
      <c r="B127" s="38">
        <v>0</v>
      </c>
      <c r="C127" s="38">
        <v>0</v>
      </c>
      <c r="D127" s="27">
        <v>167413.37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4"/>
        <v>167413.37</v>
      </c>
    </row>
    <row r="128" spans="1:12" ht="18.75" customHeight="1">
      <c r="A128" s="26" t="s">
        <v>126</v>
      </c>
      <c r="B128" s="38">
        <v>0</v>
      </c>
      <c r="C128" s="38">
        <v>0</v>
      </c>
      <c r="D128" s="38">
        <v>0</v>
      </c>
      <c r="E128" s="27">
        <v>1278857.84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4"/>
        <v>1278857.84</v>
      </c>
    </row>
    <row r="129" spans="1:12" ht="18.75" customHeight="1">
      <c r="A129" s="26" t="s">
        <v>127</v>
      </c>
      <c r="B129" s="38">
        <v>0</v>
      </c>
      <c r="C129" s="38">
        <v>0</v>
      </c>
      <c r="D129" s="38">
        <v>0</v>
      </c>
      <c r="E129" s="27">
        <v>12917.760000000002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4"/>
        <v>12917.760000000002</v>
      </c>
    </row>
    <row r="130" spans="1:12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27">
        <v>389047.23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4"/>
        <v>389047.23</v>
      </c>
    </row>
    <row r="131" spans="1:12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4"/>
        <v>0</v>
      </c>
    </row>
    <row r="132" spans="1:12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27">
        <v>93634.91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4"/>
        <v>93634.91</v>
      </c>
    </row>
    <row r="133" spans="1:12" ht="18.75" customHeight="1">
      <c r="A133" s="26" t="s">
        <v>131</v>
      </c>
      <c r="B133" s="64">
        <v>0</v>
      </c>
      <c r="C133" s="64">
        <v>0</v>
      </c>
      <c r="D133" s="64">
        <v>0</v>
      </c>
      <c r="E133" s="64">
        <v>0</v>
      </c>
      <c r="F133" s="65">
        <v>690907.41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4"/>
        <v>690907.41</v>
      </c>
    </row>
    <row r="134" spans="1:12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770043.81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4"/>
        <v>770043.81</v>
      </c>
    </row>
    <row r="135" spans="1:12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52188.68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4"/>
        <v>52188.68</v>
      </c>
    </row>
    <row r="136" spans="1:12" ht="18.75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355143.89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4"/>
        <v>355143.89</v>
      </c>
    </row>
    <row r="137" spans="1:12" ht="18.75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377845.96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4"/>
        <v>377845.96</v>
      </c>
    </row>
    <row r="138" spans="1:12" ht="18.75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1054211.11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4"/>
        <v>1054211.11</v>
      </c>
    </row>
    <row r="139" spans="1:12" ht="18.75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448022.85</v>
      </c>
      <c r="I139" s="38">
        <v>0</v>
      </c>
      <c r="J139" s="38">
        <v>0</v>
      </c>
      <c r="K139" s="38">
        <v>0</v>
      </c>
      <c r="L139" s="39">
        <f t="shared" si="24"/>
        <v>448022.85</v>
      </c>
    </row>
    <row r="140" spans="1:12" ht="18.75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848998.6599999999</v>
      </c>
      <c r="I140" s="38">
        <v>0</v>
      </c>
      <c r="J140" s="38">
        <v>0</v>
      </c>
      <c r="K140" s="38">
        <v>0</v>
      </c>
      <c r="L140" s="39">
        <f t="shared" si="24"/>
        <v>848998.6599999999</v>
      </c>
    </row>
    <row r="141" spans="1:12" ht="18.75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435819.47</v>
      </c>
      <c r="J141" s="38">
        <v>0</v>
      </c>
      <c r="K141" s="38">
        <v>0</v>
      </c>
      <c r="L141" s="39">
        <f t="shared" si="24"/>
        <v>435819.47</v>
      </c>
    </row>
    <row r="142" spans="1:12" ht="18.75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858916.41</v>
      </c>
      <c r="K142" s="18">
        <v>0</v>
      </c>
      <c r="L142" s="39">
        <f t="shared" si="24"/>
        <v>858916.41</v>
      </c>
    </row>
    <row r="143" spans="1:12" ht="18.75" customHeight="1">
      <c r="A143" s="71" t="s">
        <v>141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682948.94</v>
      </c>
      <c r="L143" s="42">
        <f t="shared" si="24"/>
        <v>682948.94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858916.4100000001</v>
      </c>
      <c r="K144" s="47"/>
      <c r="L144" s="48"/>
    </row>
    <row r="145" ht="18" customHeight="1">
      <c r="A145" s="69" t="s">
        <v>148</v>
      </c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2019-01-22T18:15:02Z</dcterms:modified>
  <cp:category/>
  <cp:version/>
  <cp:contentType/>
  <cp:contentStatus/>
</cp:coreProperties>
</file>