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<sst xmlns="http://schemas.openxmlformats.org/spreadsheetml/2006/main" count="147" uniqueCount="147">
  <si>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</si>
  <si>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</si>
  <si>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</si>
  <si>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</si>
  <si>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</si>
  <si>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</si>
  <si>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</si>
  <si>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</si>
  <si>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</si>
  <si>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</si>
  <si>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</si>
  <si>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</si>
  <si>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</si>
  <si>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</si>
  <si>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</si>
  <si>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</si>
  <si>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</si>
  <si>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</si>
  <si>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</si>
  <si>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</si>
  <si>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</si>
  <si>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</si>
  <si>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</si>
  <si>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</si>
  <si>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</si>
  <si>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</si>
  <si>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</si>
  <si>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</si>
  <si>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</si>
  <si>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</si>
  <si>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</si>
  <si>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</si>
  <si>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</si>
  <si>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</si>
  <si>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</si>
  <si>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</si>
  <si>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</si>
  <si>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</si>
  <si>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</si>
  <si>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</si>
  <si>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</si>
  <si>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</si>
  <si>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</si>
  <si>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</si>
  <si>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</si>
  <si>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</si>
  <si>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</si>
  <si>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</si>
  <si>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</si>
  <si>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</si>
  <si>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</si>
  <si>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</si>
  <si>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</si>
  <si>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</si>
  <si>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</si>
  <si>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</si>
  <si>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</si>
  <si>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</si>
  <si>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</si>
  <si>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</si>
  <si>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</si>
  <si>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</si>
  <si>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</si>
  <si>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</si>
  <si>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</si>
  <si>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</si>
  <si>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</si>
  <si>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</si>
  <si>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</si>
  <si>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</si>
  <si>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</si>
  <si>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</si>
  <si>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</si>
  <si>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</si>
  <si>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</si>
  <si>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</si>
  <si>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</si>
  <si>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</si>
  <si>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</si>
  <si>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</si>
  <si>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</si>
  <si>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</si>
  <si>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</si>
  <si>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</si>
  <si>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</si>
  <si>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</si>
  <si>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</si>
  <si>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</si>
  <si>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</si>
  <si>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</si>
  <si>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</si>
  <si>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</si>
  <si>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</si>
  <si>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</si>
  <si>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</si>
  <si>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</si>
  <si>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</si>
  <si>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</si>
  <si>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</si>
  <si>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</si>
  <si>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</si>
  <si>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</si>
  <si>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</si>
  <si>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</si>
  <si>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</si>
  <si>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</si>
  <si>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</si>
  <si>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</si>
  <si>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</si>
  <si>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</si>
  <si>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</si>
  <si>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</si>
  <si>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</si>
  <si>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</si>
  <si>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</si>
  <si>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</si>
  <si>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</si>
  <si>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</si>
  <si>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</si>
  <si>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</si>
  <si>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</si>
  <si>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</si>
  <si>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</si>
  <si>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</si>
  <si>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</si>
  <si>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</si>
  <si>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</si>
  <si>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</si>
  <si>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</si>
  <si>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</si>
  <si>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</si>
  <si>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</si>
  <si>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</si>
  <si>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</si>
  <si>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</si>
  <si>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</si>
  <si>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</si>
  <si>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</si>
  <si>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</si>
  <si>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</si>
  <si>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</si>
  <si>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</si>
  <si>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</si>
  <si>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</si>
  <si>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</si>
  <si>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</si>
  <si>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15/01/19 - VENCIMENTO 22/01/19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</si>
</sst>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4.3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506530</v>
      </c>
      <c r="C7" s="9">
        <f t="shared" si="0"/>
        <v>647235</v>
      </c>
      <c r="D7" s="9">
        <f t="shared" si="0"/>
        <v>659240</v>
      </c>
      <c r="E7" s="9">
        <f t="shared" si="0"/>
        <v>432363</v>
      </c>
      <c r="F7" s="9">
        <f t="shared" si="0"/>
        <v>363927</v>
      </c>
      <c r="G7" s="9">
        <f t="shared" si="0"/>
        <v>997131</v>
      </c>
      <c r="H7" s="9">
        <f t="shared" si="0"/>
        <v>432611</v>
      </c>
      <c r="I7" s="9">
        <f t="shared" si="0"/>
        <v>100604</v>
      </c>
      <c r="J7" s="9">
        <f t="shared" si="0"/>
        <v>268018</v>
      </c>
      <c r="K7" s="9">
        <f t="shared" si="0"/>
        <v>228389</v>
      </c>
      <c r="L7" s="9">
        <f t="shared" si="0"/>
        <v>4636048</v>
      </c>
      <c r="M7" s="49"/>
    </row>
    <row r="8" spans="1:12" ht="17.25" customHeight="1">
      <c r="A8" s="10" t="s">
        <v>38</v>
      </c>
      <c r="B8" s="11">
        <f>B9+B12+B16</f>
        <v>270347</v>
      </c>
      <c r="C8" s="11">
        <f aca="true" t="shared" si="1" ref="C8:K8">C9+C12+C16</f>
        <v>354860</v>
      </c>
      <c r="D8" s="11">
        <f t="shared" si="1"/>
        <v>336979</v>
      </c>
      <c r="E8" s="11">
        <f t="shared" si="1"/>
        <v>235971</v>
      </c>
      <c r="F8" s="11">
        <f t="shared" si="1"/>
        <v>180897</v>
      </c>
      <c r="G8" s="11">
        <f t="shared" si="1"/>
        <v>514259</v>
      </c>
      <c r="H8" s="11">
        <f t="shared" si="1"/>
        <v>246936</v>
      </c>
      <c r="I8" s="11">
        <f t="shared" si="1"/>
        <v>49403</v>
      </c>
      <c r="J8" s="11">
        <f t="shared" si="1"/>
        <v>140128</v>
      </c>
      <c r="K8" s="11">
        <f t="shared" si="1"/>
        <v>126813</v>
      </c>
      <c r="L8" s="11">
        <f aca="true" t="shared" si="2" ref="L8:L29">SUM(B8:K8)</f>
        <v>2456593</v>
      </c>
    </row>
    <row r="9" spans="1:12" ht="17.25" customHeight="1">
      <c r="A9" s="15" t="s">
        <v>16</v>
      </c>
      <c r="B9" s="13">
        <f>+B10+B11</f>
        <v>33561</v>
      </c>
      <c r="C9" s="13">
        <f aca="true" t="shared" si="3" ref="C9:K9">+C10+C11</f>
        <v>45767</v>
      </c>
      <c r="D9" s="13">
        <f t="shared" si="3"/>
        <v>40797</v>
      </c>
      <c r="E9" s="13">
        <f t="shared" si="3"/>
        <v>29165</v>
      </c>
      <c r="F9" s="13">
        <f t="shared" si="3"/>
        <v>17339</v>
      </c>
      <c r="G9" s="13">
        <f t="shared" si="3"/>
        <v>38645</v>
      </c>
      <c r="H9" s="13">
        <f t="shared" si="3"/>
        <v>36684</v>
      </c>
      <c r="I9" s="13">
        <f t="shared" si="3"/>
        <v>7268</v>
      </c>
      <c r="J9" s="13">
        <f t="shared" si="3"/>
        <v>15298</v>
      </c>
      <c r="K9" s="13">
        <f t="shared" si="3"/>
        <v>14267</v>
      </c>
      <c r="L9" s="11">
        <f t="shared" si="2"/>
        <v>278791</v>
      </c>
    </row>
    <row r="10" spans="1:12" ht="17.25" customHeight="1">
      <c r="A10" s="29" t="s">
        <v>17</v>
      </c>
      <c r="B10" s="13">
        <v>33561</v>
      </c>
      <c r="C10" s="13">
        <v>45767</v>
      </c>
      <c r="D10" s="13">
        <v>40797</v>
      </c>
      <c r="E10" s="13">
        <v>29165</v>
      </c>
      <c r="F10" s="13">
        <v>17339</v>
      </c>
      <c r="G10" s="13">
        <v>38645</v>
      </c>
      <c r="H10" s="13">
        <v>36684</v>
      </c>
      <c r="I10" s="13">
        <v>7268</v>
      </c>
      <c r="J10" s="13">
        <v>15298</v>
      </c>
      <c r="K10" s="13">
        <v>14267</v>
      </c>
      <c r="L10" s="11">
        <f t="shared" si="2"/>
        <v>278791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226613</v>
      </c>
      <c r="C12" s="17">
        <f t="shared" si="4"/>
        <v>295141</v>
      </c>
      <c r="D12" s="17">
        <f t="shared" si="4"/>
        <v>283289</v>
      </c>
      <c r="E12" s="17">
        <f t="shared" si="4"/>
        <v>197739</v>
      </c>
      <c r="F12" s="17">
        <f t="shared" si="4"/>
        <v>154790</v>
      </c>
      <c r="G12" s="17">
        <f t="shared" si="4"/>
        <v>450928</v>
      </c>
      <c r="H12" s="17">
        <f t="shared" si="4"/>
        <v>200715</v>
      </c>
      <c r="I12" s="17">
        <f t="shared" si="4"/>
        <v>39902</v>
      </c>
      <c r="J12" s="17">
        <f t="shared" si="4"/>
        <v>119404</v>
      </c>
      <c r="K12" s="17">
        <f t="shared" si="4"/>
        <v>107361</v>
      </c>
      <c r="L12" s="11">
        <f t="shared" si="2"/>
        <v>2075882</v>
      </c>
    </row>
    <row r="13" spans="1:14" s="67" customFormat="1" ht="17.25" customHeight="1">
      <c r="A13" s="74" t="s">
        <v>19</v>
      </c>
      <c r="B13" s="75">
        <v>113173</v>
      </c>
      <c r="C13" s="75">
        <v>156252</v>
      </c>
      <c r="D13" s="75">
        <v>154770</v>
      </c>
      <c r="E13" s="75">
        <v>103518</v>
      </c>
      <c r="F13" s="75">
        <v>82338</v>
      </c>
      <c r="G13" s="75">
        <v>221446</v>
      </c>
      <c r="H13" s="75">
        <v>99495</v>
      </c>
      <c r="I13" s="75">
        <v>23307</v>
      </c>
      <c r="J13" s="75">
        <v>64608</v>
      </c>
      <c r="K13" s="75">
        <v>53233</v>
      </c>
      <c r="L13" s="76">
        <f t="shared" si="2"/>
        <v>1072140</v>
      </c>
      <c r="M13" s="77"/>
      <c r="N13" s="78"/>
    </row>
    <row r="14" spans="1:13" s="67" customFormat="1" ht="17.25" customHeight="1">
      <c r="A14" s="74" t="s">
        <v>20</v>
      </c>
      <c r="B14" s="75">
        <v>110550</v>
      </c>
      <c r="C14" s="75">
        <v>134886</v>
      </c>
      <c r="D14" s="75">
        <v>125754</v>
      </c>
      <c r="E14" s="75">
        <v>91654</v>
      </c>
      <c r="F14" s="75">
        <v>70955</v>
      </c>
      <c r="G14" s="75">
        <v>225264</v>
      </c>
      <c r="H14" s="75">
        <v>97312</v>
      </c>
      <c r="I14" s="75">
        <v>15966</v>
      </c>
      <c r="J14" s="75">
        <v>53854</v>
      </c>
      <c r="K14" s="75">
        <v>52983</v>
      </c>
      <c r="L14" s="76">
        <f t="shared" si="2"/>
        <v>979178</v>
      </c>
      <c r="M14" s="77"/>
    </row>
    <row r="15" spans="1:12" ht="17.25" customHeight="1">
      <c r="A15" s="14" t="s">
        <v>21</v>
      </c>
      <c r="B15" s="13">
        <v>2890</v>
      </c>
      <c r="C15" s="13">
        <v>4003</v>
      </c>
      <c r="D15" s="13">
        <v>2765</v>
      </c>
      <c r="E15" s="13">
        <v>2567</v>
      </c>
      <c r="F15" s="13">
        <v>1497</v>
      </c>
      <c r="G15" s="13">
        <v>4218</v>
      </c>
      <c r="H15" s="13">
        <v>3908</v>
      </c>
      <c r="I15" s="13">
        <v>629</v>
      </c>
      <c r="J15" s="13">
        <v>942</v>
      </c>
      <c r="K15" s="13">
        <v>1145</v>
      </c>
      <c r="L15" s="11">
        <f t="shared" si="2"/>
        <v>24564</v>
      </c>
    </row>
    <row r="16" spans="1:12" ht="17.25" customHeight="1">
      <c r="A16" s="15" t="s">
        <v>34</v>
      </c>
      <c r="B16" s="13">
        <f>B17+B18+B19</f>
        <v>10173</v>
      </c>
      <c r="C16" s="13">
        <f aca="true" t="shared" si="5" ref="C16:K16">C17+C18+C19</f>
        <v>13952</v>
      </c>
      <c r="D16" s="13">
        <f t="shared" si="5"/>
        <v>12893</v>
      </c>
      <c r="E16" s="13">
        <f t="shared" si="5"/>
        <v>9067</v>
      </c>
      <c r="F16" s="13">
        <f t="shared" si="5"/>
        <v>8768</v>
      </c>
      <c r="G16" s="13">
        <f t="shared" si="5"/>
        <v>24686</v>
      </c>
      <c r="H16" s="13">
        <f t="shared" si="5"/>
        <v>9537</v>
      </c>
      <c r="I16" s="13">
        <f t="shared" si="5"/>
        <v>2233</v>
      </c>
      <c r="J16" s="13">
        <f t="shared" si="5"/>
        <v>5426</v>
      </c>
      <c r="K16" s="13">
        <f t="shared" si="5"/>
        <v>5185</v>
      </c>
      <c r="L16" s="11">
        <f t="shared" si="2"/>
        <v>101920</v>
      </c>
    </row>
    <row r="17" spans="1:12" ht="17.25" customHeight="1">
      <c r="A17" s="14" t="s">
        <v>35</v>
      </c>
      <c r="B17" s="13">
        <v>10154</v>
      </c>
      <c r="C17" s="13">
        <v>13922</v>
      </c>
      <c r="D17" s="13">
        <v>12874</v>
      </c>
      <c r="E17" s="13">
        <v>9059</v>
      </c>
      <c r="F17" s="13">
        <v>8753</v>
      </c>
      <c r="G17" s="13">
        <v>24664</v>
      </c>
      <c r="H17" s="13">
        <v>9533</v>
      </c>
      <c r="I17" s="13">
        <v>2233</v>
      </c>
      <c r="J17" s="13">
        <v>5418</v>
      </c>
      <c r="K17" s="13">
        <v>5175</v>
      </c>
      <c r="L17" s="11">
        <f t="shared" si="2"/>
        <v>101785</v>
      </c>
    </row>
    <row r="18" spans="1:12" ht="17.25" customHeight="1">
      <c r="A18" s="14" t="s">
        <v>36</v>
      </c>
      <c r="B18" s="13">
        <v>9</v>
      </c>
      <c r="C18" s="13">
        <v>20</v>
      </c>
      <c r="D18" s="13">
        <v>13</v>
      </c>
      <c r="E18" s="13">
        <v>5</v>
      </c>
      <c r="F18" s="13">
        <v>8</v>
      </c>
      <c r="G18" s="13">
        <v>16</v>
      </c>
      <c r="H18" s="13">
        <v>4</v>
      </c>
      <c r="I18" s="13">
        <v>0</v>
      </c>
      <c r="J18" s="13">
        <v>3</v>
      </c>
      <c r="K18" s="13">
        <v>5</v>
      </c>
      <c r="L18" s="11">
        <f t="shared" si="2"/>
        <v>83</v>
      </c>
    </row>
    <row r="19" spans="1:12" ht="17.25" customHeight="1">
      <c r="A19" s="14" t="s">
        <v>37</v>
      </c>
      <c r="B19" s="13">
        <v>10</v>
      </c>
      <c r="C19" s="13">
        <v>10</v>
      </c>
      <c r="D19" s="13">
        <v>6</v>
      </c>
      <c r="E19" s="13">
        <v>3</v>
      </c>
      <c r="F19" s="13">
        <v>7</v>
      </c>
      <c r="G19" s="13">
        <v>6</v>
      </c>
      <c r="H19" s="13">
        <v>0</v>
      </c>
      <c r="I19" s="13">
        <v>0</v>
      </c>
      <c r="J19" s="13">
        <v>5</v>
      </c>
      <c r="K19" s="13">
        <v>5</v>
      </c>
      <c r="L19" s="11">
        <f t="shared" si="2"/>
        <v>52</v>
      </c>
    </row>
    <row r="20" spans="1:12" ht="17.25" customHeight="1">
      <c r="A20" s="16" t="s">
        <v>22</v>
      </c>
      <c r="B20" s="11">
        <f>+B21+B22+B23</f>
        <v>164156</v>
      </c>
      <c r="C20" s="11">
        <f aca="true" t="shared" si="6" ref="C20:K20">+C21+C22+C23</f>
        <v>185530</v>
      </c>
      <c r="D20" s="11">
        <f t="shared" si="6"/>
        <v>208016</v>
      </c>
      <c r="E20" s="11">
        <f t="shared" si="6"/>
        <v>124793</v>
      </c>
      <c r="F20" s="11">
        <f t="shared" si="6"/>
        <v>134226</v>
      </c>
      <c r="G20" s="11">
        <f t="shared" si="6"/>
        <v>374141</v>
      </c>
      <c r="H20" s="11">
        <f t="shared" si="6"/>
        <v>125071</v>
      </c>
      <c r="I20" s="11">
        <f t="shared" si="6"/>
        <v>31065</v>
      </c>
      <c r="J20" s="11">
        <f t="shared" si="6"/>
        <v>80923</v>
      </c>
      <c r="K20" s="11">
        <f t="shared" si="6"/>
        <v>70137</v>
      </c>
      <c r="L20" s="11">
        <f t="shared" si="2"/>
        <v>1498058</v>
      </c>
    </row>
    <row r="21" spans="1:13" s="67" customFormat="1" ht="17.25" customHeight="1">
      <c r="A21" s="60" t="s">
        <v>23</v>
      </c>
      <c r="B21" s="75">
        <v>89266</v>
      </c>
      <c r="C21" s="75">
        <v>110725</v>
      </c>
      <c r="D21" s="75">
        <v>126678</v>
      </c>
      <c r="E21" s="75">
        <v>73152</v>
      </c>
      <c r="F21" s="75">
        <v>79200</v>
      </c>
      <c r="G21" s="75">
        <v>199557</v>
      </c>
      <c r="H21" s="75">
        <v>71930</v>
      </c>
      <c r="I21" s="75">
        <v>19692</v>
      </c>
      <c r="J21" s="75">
        <v>48332</v>
      </c>
      <c r="K21" s="75">
        <v>38470</v>
      </c>
      <c r="L21" s="76">
        <f t="shared" si="2"/>
        <v>857002</v>
      </c>
      <c r="M21" s="77"/>
    </row>
    <row r="22" spans="1:13" s="67" customFormat="1" ht="17.25" customHeight="1">
      <c r="A22" s="60" t="s">
        <v>24</v>
      </c>
      <c r="B22" s="75">
        <v>73559</v>
      </c>
      <c r="C22" s="75">
        <v>73075</v>
      </c>
      <c r="D22" s="75">
        <v>79948</v>
      </c>
      <c r="E22" s="75">
        <v>50628</v>
      </c>
      <c r="F22" s="75">
        <v>54229</v>
      </c>
      <c r="G22" s="75">
        <v>172198</v>
      </c>
      <c r="H22" s="75">
        <v>51627</v>
      </c>
      <c r="I22" s="75">
        <v>11088</v>
      </c>
      <c r="J22" s="75">
        <v>32158</v>
      </c>
      <c r="K22" s="75">
        <v>31187</v>
      </c>
      <c r="L22" s="76">
        <f t="shared" si="2"/>
        <v>629697</v>
      </c>
      <c r="M22" s="77"/>
    </row>
    <row r="23" spans="1:12" ht="17.25" customHeight="1">
      <c r="A23" s="12" t="s">
        <v>25</v>
      </c>
      <c r="B23" s="13">
        <v>1331</v>
      </c>
      <c r="C23" s="13">
        <v>1730</v>
      </c>
      <c r="D23" s="13">
        <v>1390</v>
      </c>
      <c r="E23" s="13">
        <v>1013</v>
      </c>
      <c r="F23" s="13">
        <v>797</v>
      </c>
      <c r="G23" s="13">
        <v>2386</v>
      </c>
      <c r="H23" s="13">
        <v>1514</v>
      </c>
      <c r="I23" s="13">
        <v>285</v>
      </c>
      <c r="J23" s="13">
        <v>433</v>
      </c>
      <c r="K23" s="13">
        <v>480</v>
      </c>
      <c r="L23" s="11">
        <f t="shared" si="2"/>
        <v>11359</v>
      </c>
    </row>
    <row r="24" spans="1:13" ht="17.25" customHeight="1">
      <c r="A24" s="16" t="s">
        <v>26</v>
      </c>
      <c r="B24" s="13">
        <f>+B25+B26</f>
        <v>72027</v>
      </c>
      <c r="C24" s="13">
        <f aca="true" t="shared" si="7" ref="C24:K24">+C25+C26</f>
        <v>106845</v>
      </c>
      <c r="D24" s="13">
        <f t="shared" si="7"/>
        <v>114245</v>
      </c>
      <c r="E24" s="13">
        <f t="shared" si="7"/>
        <v>71599</v>
      </c>
      <c r="F24" s="13">
        <f t="shared" si="7"/>
        <v>48804</v>
      </c>
      <c r="G24" s="13">
        <f t="shared" si="7"/>
        <v>108731</v>
      </c>
      <c r="H24" s="13">
        <f t="shared" si="7"/>
        <v>56361</v>
      </c>
      <c r="I24" s="13">
        <f t="shared" si="7"/>
        <v>20136</v>
      </c>
      <c r="J24" s="13">
        <f t="shared" si="7"/>
        <v>46967</v>
      </c>
      <c r="K24" s="13">
        <f t="shared" si="7"/>
        <v>31439</v>
      </c>
      <c r="L24" s="11">
        <f t="shared" si="2"/>
        <v>677154</v>
      </c>
      <c r="M24" s="50"/>
    </row>
    <row r="25" spans="1:13" ht="17.25" customHeight="1">
      <c r="A25" s="12" t="s">
        <v>39</v>
      </c>
      <c r="B25" s="13">
        <v>72026</v>
      </c>
      <c r="C25" s="13">
        <v>106842</v>
      </c>
      <c r="D25" s="13">
        <v>114242</v>
      </c>
      <c r="E25" s="13">
        <v>71596</v>
      </c>
      <c r="F25" s="13">
        <v>48804</v>
      </c>
      <c r="G25" s="13">
        <v>108731</v>
      </c>
      <c r="H25" s="13">
        <v>56360</v>
      </c>
      <c r="I25" s="13">
        <v>20133</v>
      </c>
      <c r="J25" s="13">
        <v>46964</v>
      </c>
      <c r="K25" s="13">
        <v>31435</v>
      </c>
      <c r="L25" s="11">
        <f t="shared" si="2"/>
        <v>677133</v>
      </c>
      <c r="M25" s="49"/>
    </row>
    <row r="26" spans="1:13" ht="17.25" customHeight="1">
      <c r="A26" s="12" t="s">
        <v>40</v>
      </c>
      <c r="B26" s="13">
        <v>1</v>
      </c>
      <c r="C26" s="13">
        <v>3</v>
      </c>
      <c r="D26" s="13">
        <v>3</v>
      </c>
      <c r="E26" s="13">
        <v>3</v>
      </c>
      <c r="F26" s="13">
        <v>0</v>
      </c>
      <c r="G26" s="13">
        <v>0</v>
      </c>
      <c r="H26" s="13">
        <v>1</v>
      </c>
      <c r="I26" s="13">
        <v>3</v>
      </c>
      <c r="J26" s="13">
        <v>3</v>
      </c>
      <c r="K26" s="13">
        <v>4</v>
      </c>
      <c r="L26" s="11">
        <f t="shared" si="2"/>
        <v>21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4243</v>
      </c>
      <c r="I27" s="11">
        <v>0</v>
      </c>
      <c r="J27" s="11">
        <v>0</v>
      </c>
      <c r="K27" s="11">
        <v>0</v>
      </c>
      <c r="L27" s="11">
        <f t="shared" si="2"/>
        <v>4243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55</v>
      </c>
      <c r="L29" s="11">
        <f t="shared" si="2"/>
        <v>55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20162.48</v>
      </c>
      <c r="I37" s="19">
        <v>0</v>
      </c>
      <c r="J37" s="19">
        <v>0</v>
      </c>
      <c r="K37" s="19">
        <v>0</v>
      </c>
      <c r="L37" s="23">
        <f>SUM(B37:K37)</f>
        <v>20162.48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1658531.19</v>
      </c>
      <c r="C49" s="22">
        <f aca="true" t="shared" si="11" ref="C49:H49">+C50+C62</f>
        <v>2371518.83</v>
      </c>
      <c r="D49" s="22">
        <f t="shared" si="11"/>
        <v>2654135.1399999997</v>
      </c>
      <c r="E49" s="22">
        <f t="shared" si="11"/>
        <v>1525918.46</v>
      </c>
      <c r="F49" s="22">
        <f t="shared" si="11"/>
        <v>1313094.14</v>
      </c>
      <c r="G49" s="22">
        <f t="shared" si="11"/>
        <v>2917772.24</v>
      </c>
      <c r="H49" s="22">
        <f t="shared" si="11"/>
        <v>1477382.55</v>
      </c>
      <c r="I49" s="22">
        <f>+I50+I62</f>
        <v>531058.33</v>
      </c>
      <c r="J49" s="22">
        <f>+J50+J62</f>
        <v>922775.0900000001</v>
      </c>
      <c r="K49" s="22">
        <f>+K50+K62</f>
        <v>743704.76</v>
      </c>
      <c r="L49" s="22">
        <f aca="true" t="shared" si="12" ref="L49:L62">SUM(B49:K49)</f>
        <v>16115890.73</v>
      </c>
    </row>
    <row r="50" spans="1:12" ht="17.25" customHeight="1">
      <c r="A50" s="16" t="s">
        <v>60</v>
      </c>
      <c r="B50" s="23">
        <f>SUM(B51:B61)</f>
        <v>1641788.52</v>
      </c>
      <c r="C50" s="23">
        <f aca="true" t="shared" si="13" ref="C50:K50">SUM(C51:C61)</f>
        <v>2348356.2800000003</v>
      </c>
      <c r="D50" s="23">
        <f t="shared" si="13"/>
        <v>2637673.5199999996</v>
      </c>
      <c r="E50" s="23">
        <f t="shared" si="13"/>
        <v>1502814.3599999999</v>
      </c>
      <c r="F50" s="23">
        <f t="shared" si="13"/>
        <v>1299833.74</v>
      </c>
      <c r="G50" s="23">
        <f t="shared" si="13"/>
        <v>2896486.74</v>
      </c>
      <c r="H50" s="23">
        <f t="shared" si="13"/>
        <v>1461313.7</v>
      </c>
      <c r="I50" s="23">
        <f t="shared" si="13"/>
        <v>531058.33</v>
      </c>
      <c r="J50" s="23">
        <f t="shared" si="13"/>
        <v>909284.5900000001</v>
      </c>
      <c r="K50" s="23">
        <f t="shared" si="13"/>
        <v>743704.76</v>
      </c>
      <c r="L50" s="23">
        <f t="shared" si="12"/>
        <v>15972314.54</v>
      </c>
    </row>
    <row r="51" spans="1:12" ht="17.25" customHeight="1">
      <c r="A51" s="34" t="s">
        <v>61</v>
      </c>
      <c r="B51" s="23">
        <f aca="true" t="shared" si="14" ref="B51:H51">ROUND(B32*B7,2)</f>
        <v>1596734.52</v>
      </c>
      <c r="C51" s="23">
        <f t="shared" si="14"/>
        <v>2282992.02</v>
      </c>
      <c r="D51" s="23">
        <f t="shared" si="14"/>
        <v>2561345.17</v>
      </c>
      <c r="E51" s="23">
        <f t="shared" si="14"/>
        <v>1460262.8</v>
      </c>
      <c r="F51" s="23">
        <f t="shared" si="14"/>
        <v>1242628.74</v>
      </c>
      <c r="G51" s="23">
        <f t="shared" si="14"/>
        <v>2812308.27</v>
      </c>
      <c r="H51" s="23">
        <f t="shared" si="14"/>
        <v>1399020.71</v>
      </c>
      <c r="I51" s="23">
        <f>ROUND(I32*I7,2)</f>
        <v>531058.33</v>
      </c>
      <c r="J51" s="23">
        <f>ROUND(J32*J7,2)</f>
        <v>882315.26</v>
      </c>
      <c r="K51" s="23">
        <f>ROUND(K32*K7,2)</f>
        <v>735161.35</v>
      </c>
      <c r="L51" s="23">
        <f t="shared" si="12"/>
        <v>15503827.17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20162.48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20162.48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40962.32</v>
      </c>
      <c r="C60" s="36">
        <v>59590.54</v>
      </c>
      <c r="D60" s="36">
        <v>69942.59</v>
      </c>
      <c r="E60" s="36">
        <v>39106.16</v>
      </c>
      <c r="F60" s="36">
        <v>53828.08</v>
      </c>
      <c r="G60" s="36">
        <v>76748.39</v>
      </c>
      <c r="H60" s="36">
        <v>38415.47</v>
      </c>
      <c r="I60" s="19">
        <v>0</v>
      </c>
      <c r="J60" s="36">
        <v>24752.29</v>
      </c>
      <c r="K60" s="19">
        <v>0</v>
      </c>
      <c r="L60" s="23">
        <f t="shared" si="12"/>
        <v>403345.84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16742.67</v>
      </c>
      <c r="C62" s="36">
        <v>23162.55</v>
      </c>
      <c r="D62" s="36">
        <v>16461.62</v>
      </c>
      <c r="E62" s="36">
        <v>23104.1</v>
      </c>
      <c r="F62" s="36">
        <v>13260.4</v>
      </c>
      <c r="G62" s="36">
        <v>21285.5</v>
      </c>
      <c r="H62" s="36">
        <v>16068.85</v>
      </c>
      <c r="I62" s="19">
        <v>0</v>
      </c>
      <c r="J62" s="36">
        <v>13490.5</v>
      </c>
      <c r="K62" s="19">
        <v>0</v>
      </c>
      <c r="L62" s="36">
        <f t="shared" si="12"/>
        <v>143576.19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-333402.14999999997</v>
      </c>
      <c r="C66" s="35">
        <f t="shared" si="15"/>
        <v>-224189.08</v>
      </c>
      <c r="D66" s="35">
        <f t="shared" si="15"/>
        <v>-255906.86</v>
      </c>
      <c r="E66" s="35">
        <f t="shared" si="15"/>
        <v>-333932.1</v>
      </c>
      <c r="F66" s="35">
        <f t="shared" si="15"/>
        <v>-304717.05</v>
      </c>
      <c r="G66" s="35">
        <f t="shared" si="15"/>
        <v>-379748.15</v>
      </c>
      <c r="H66" s="35">
        <f t="shared" si="15"/>
        <v>-172060.25</v>
      </c>
      <c r="I66" s="35">
        <f t="shared" si="15"/>
        <v>-98775.11000000002</v>
      </c>
      <c r="J66" s="35">
        <f t="shared" si="15"/>
        <v>-76696.51999999999</v>
      </c>
      <c r="K66" s="35">
        <f t="shared" si="15"/>
        <v>-68785.25</v>
      </c>
      <c r="L66" s="35">
        <f aca="true" t="shared" si="16" ref="L66:L116">SUM(B66:K66)</f>
        <v>-2248212.52</v>
      </c>
    </row>
    <row r="67" spans="1:12" ht="18.75" customHeight="1">
      <c r="A67" s="16" t="s">
        <v>73</v>
      </c>
      <c r="B67" s="35">
        <f aca="true" t="shared" si="17" ref="B67:K67">B68+B69+B70+B71+B72+B73</f>
        <v>-318891.19999999995</v>
      </c>
      <c r="C67" s="35">
        <f t="shared" si="17"/>
        <v>-203103.81</v>
      </c>
      <c r="D67" s="35">
        <f t="shared" si="17"/>
        <v>-233850.3</v>
      </c>
      <c r="E67" s="35">
        <f t="shared" si="17"/>
        <v>-319429.83999999997</v>
      </c>
      <c r="F67" s="35">
        <f t="shared" si="17"/>
        <v>-290734.07</v>
      </c>
      <c r="G67" s="35">
        <f t="shared" si="17"/>
        <v>-346742.32</v>
      </c>
      <c r="H67" s="35">
        <f t="shared" si="17"/>
        <v>-157741.2</v>
      </c>
      <c r="I67" s="35">
        <f t="shared" si="17"/>
        <v>-31252.4</v>
      </c>
      <c r="J67" s="35">
        <f t="shared" si="17"/>
        <v>-65781.4</v>
      </c>
      <c r="K67" s="35">
        <f t="shared" si="17"/>
        <v>-61584.6</v>
      </c>
      <c r="L67" s="35">
        <f t="shared" si="16"/>
        <v>-2029111.14</v>
      </c>
    </row>
    <row r="68" spans="1:13" s="67" customFormat="1" ht="18.75" customHeight="1">
      <c r="A68" s="60" t="s">
        <v>144</v>
      </c>
      <c r="B68" s="63">
        <f>-ROUND(B9*$D$3,2)</f>
        <v>-144312.3</v>
      </c>
      <c r="C68" s="63">
        <f aca="true" t="shared" si="18" ref="C68:J68">-ROUND(C9*$D$3,2)</f>
        <v>-196798.1</v>
      </c>
      <c r="D68" s="63">
        <f t="shared" si="18"/>
        <v>-175427.1</v>
      </c>
      <c r="E68" s="63">
        <f t="shared" si="18"/>
        <v>-125409.5</v>
      </c>
      <c r="F68" s="63">
        <f t="shared" si="18"/>
        <v>-74557.7</v>
      </c>
      <c r="G68" s="63">
        <f t="shared" si="18"/>
        <v>-166173.5</v>
      </c>
      <c r="H68" s="63">
        <f t="shared" si="18"/>
        <v>-157741.2</v>
      </c>
      <c r="I68" s="63">
        <f t="shared" si="18"/>
        <v>-31252.4</v>
      </c>
      <c r="J68" s="63">
        <f t="shared" si="18"/>
        <v>-65781.4</v>
      </c>
      <c r="K68" s="63">
        <f>-ROUND((K9+K29)*$D$3,2)</f>
        <v>-61584.6</v>
      </c>
      <c r="L68" s="63">
        <f t="shared" si="16"/>
        <v>-1199037.7999999998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-1844.7</v>
      </c>
      <c r="C70" s="35">
        <v>-434.3</v>
      </c>
      <c r="D70" s="35">
        <v>-817</v>
      </c>
      <c r="E70" s="35">
        <v>-1212.6</v>
      </c>
      <c r="F70" s="35">
        <v>-1548</v>
      </c>
      <c r="G70" s="35">
        <v>-748.2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-6604.8</v>
      </c>
    </row>
    <row r="71" spans="1:12" ht="18.75" customHeight="1">
      <c r="A71" s="12" t="s">
        <v>76</v>
      </c>
      <c r="B71" s="35">
        <v>-8389.3</v>
      </c>
      <c r="C71" s="35">
        <v>-1586.7</v>
      </c>
      <c r="D71" s="35">
        <v>-3160.5</v>
      </c>
      <c r="E71" s="35">
        <v>-1625.4</v>
      </c>
      <c r="F71" s="35">
        <v>-1956.5</v>
      </c>
      <c r="G71" s="35">
        <v>-2197.3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-18915.7</v>
      </c>
    </row>
    <row r="72" spans="1:12" ht="18.75" customHeight="1">
      <c r="A72" s="12" t="s">
        <v>77</v>
      </c>
      <c r="B72" s="35">
        <v>-164344.9</v>
      </c>
      <c r="C72" s="35">
        <v>-4284.71</v>
      </c>
      <c r="D72" s="35">
        <v>-54445.7</v>
      </c>
      <c r="E72" s="35">
        <v>-191182.34</v>
      </c>
      <c r="F72" s="35">
        <v>-212671.87</v>
      </c>
      <c r="G72" s="35">
        <v>-177623.32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-804552.8400000001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-14510.95</v>
      </c>
      <c r="C74" s="63">
        <f t="shared" si="19"/>
        <v>-21085.27</v>
      </c>
      <c r="D74" s="35">
        <f t="shared" si="19"/>
        <v>-22056.56</v>
      </c>
      <c r="E74" s="63">
        <f t="shared" si="19"/>
        <v>-14502.26</v>
      </c>
      <c r="F74" s="35">
        <f t="shared" si="19"/>
        <v>-13982.98</v>
      </c>
      <c r="G74" s="35">
        <f t="shared" si="19"/>
        <v>-33005.83</v>
      </c>
      <c r="H74" s="63">
        <f t="shared" si="19"/>
        <v>-14319.05</v>
      </c>
      <c r="I74" s="35">
        <f t="shared" si="19"/>
        <v>-67522.71</v>
      </c>
      <c r="J74" s="63">
        <f t="shared" si="19"/>
        <v>-10915.12</v>
      </c>
      <c r="K74" s="63">
        <f t="shared" si="19"/>
        <v>-7200.65</v>
      </c>
      <c r="L74" s="63">
        <f t="shared" si="16"/>
        <v>-219101.37999999998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-14510.95</v>
      </c>
      <c r="C79" s="35">
        <v>-21065.24</v>
      </c>
      <c r="D79" s="35">
        <v>-19913.81</v>
      </c>
      <c r="E79" s="35">
        <v>-13964.76</v>
      </c>
      <c r="F79" s="35">
        <v>-12370.48</v>
      </c>
      <c r="G79" s="35">
        <v>-29243.33</v>
      </c>
      <c r="H79" s="35">
        <v>-14319.05</v>
      </c>
      <c r="I79" s="35">
        <v>-5033.81</v>
      </c>
      <c r="J79" s="35">
        <v>-10377.62</v>
      </c>
      <c r="K79" s="35">
        <v>-6820</v>
      </c>
      <c r="L79" s="63">
        <f t="shared" si="16"/>
        <v>-147619.05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63">
        <v>-1075</v>
      </c>
      <c r="E91" s="63">
        <v>-537.5</v>
      </c>
      <c r="F91" s="63">
        <v>-1612.5</v>
      </c>
      <c r="G91" s="63">
        <v>-3762.5</v>
      </c>
      <c r="H91" s="19">
        <v>0</v>
      </c>
      <c r="I91" s="19">
        <v>0</v>
      </c>
      <c r="J91" s="63">
        <v>-537.5</v>
      </c>
      <c r="K91" s="19">
        <v>0</v>
      </c>
      <c r="L91" s="63">
        <f t="shared" si="16"/>
        <v>-7525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1325129.04</v>
      </c>
      <c r="C114" s="24">
        <f t="shared" si="20"/>
        <v>2147329.75</v>
      </c>
      <c r="D114" s="24">
        <f t="shared" si="20"/>
        <v>2396855.03</v>
      </c>
      <c r="E114" s="24">
        <f aca="true" t="shared" si="21" ref="E114:K114">+E115+E116</f>
        <v>1191986.36</v>
      </c>
      <c r="F114" s="24">
        <f t="shared" si="21"/>
        <v>995116.69</v>
      </c>
      <c r="G114" s="24">
        <f t="shared" si="21"/>
        <v>2538024.0900000003</v>
      </c>
      <c r="H114" s="24">
        <f t="shared" si="21"/>
        <v>1303609.31</v>
      </c>
      <c r="I114" s="24">
        <f t="shared" si="21"/>
        <v>432283.2199999999</v>
      </c>
      <c r="J114" s="24">
        <f t="shared" si="21"/>
        <v>846078.5700000001</v>
      </c>
      <c r="K114" s="24">
        <f t="shared" si="21"/>
        <v>674919.51</v>
      </c>
      <c r="L114" s="45">
        <f t="shared" si="16"/>
        <v>13851331.570000002</v>
      </c>
      <c r="M114" s="72"/>
    </row>
    <row r="115" spans="1:13" ht="18" customHeight="1">
      <c r="A115" s="16" t="s">
        <v>118</v>
      </c>
      <c r="B115" s="24">
        <f aca="true" t="shared" si="22" ref="B115:K115">+B50+B67+B74+B111</f>
        <v>1308386.37</v>
      </c>
      <c r="C115" s="24">
        <f t="shared" si="22"/>
        <v>2124167.2</v>
      </c>
      <c r="D115" s="24">
        <f t="shared" si="22"/>
        <v>2381766.6599999997</v>
      </c>
      <c r="E115" s="24">
        <f aca="true" t="shared" si="23" ref="E115:K115">+E50+E67+E74+E111</f>
        <v>1168882.26</v>
      </c>
      <c r="F115" s="24">
        <f t="shared" si="23"/>
        <v>995116.69</v>
      </c>
      <c r="G115" s="24">
        <f t="shared" si="23"/>
        <v>2516738.5900000003</v>
      </c>
      <c r="H115" s="24">
        <f t="shared" si="23"/>
        <v>1289253.45</v>
      </c>
      <c r="I115" s="24">
        <f t="shared" si="23"/>
        <v>432283.2199999999</v>
      </c>
      <c r="J115" s="24">
        <f t="shared" si="23"/>
        <v>832588.0700000001</v>
      </c>
      <c r="K115" s="24">
        <f t="shared" si="23"/>
        <v>674919.51</v>
      </c>
      <c r="L115" s="45">
        <f t="shared" si="16"/>
        <v>13724102.02</v>
      </c>
      <c r="M115" s="51"/>
    </row>
    <row r="116" spans="1:13" ht="18.75" customHeight="1">
      <c r="A116" s="16" t="s">
        <v>119</v>
      </c>
      <c r="B116" s="24">
        <f aca="true" t="shared" si="24" ref="B116:K116">IF(+B62+B112+B117&lt;0,0,(B62+B112+B117))</f>
        <v>16742.67</v>
      </c>
      <c r="C116" s="24">
        <f t="shared" si="24"/>
        <v>23162.55</v>
      </c>
      <c r="D116" s="24">
        <f t="shared" si="24"/>
        <v>15088.369999999992</v>
      </c>
      <c r="E116" s="24">
        <f aca="true" t="shared" si="25" ref="E116:K116">IF(+E62+E112+E117&lt;0,0,(E62+E112+E117))</f>
        <v>23104.1</v>
      </c>
      <c r="F116" s="24">
        <f t="shared" si="25"/>
        <v>0</v>
      </c>
      <c r="G116" s="24">
        <f t="shared" si="25"/>
        <v>21285.5</v>
      </c>
      <c r="H116" s="24">
        <f t="shared" si="25"/>
        <v>14355.859999999997</v>
      </c>
      <c r="I116" s="24">
        <f t="shared" si="25"/>
        <v>0</v>
      </c>
      <c r="J116" s="24">
        <f t="shared" si="25"/>
        <v>13490.5</v>
      </c>
      <c r="K116" s="24">
        <f t="shared" si="25"/>
        <v>0</v>
      </c>
      <c r="L116" s="45">
        <f t="shared" si="16"/>
        <v>127229.55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63">
        <v>-1373.2500000000073</v>
      </c>
      <c r="E117" s="19">
        <v>0</v>
      </c>
      <c r="F117" s="63">
        <v>-22310.25</v>
      </c>
      <c r="G117" s="19">
        <v>0</v>
      </c>
      <c r="H117" s="63">
        <v>-1712.9900000000034</v>
      </c>
      <c r="I117" s="19">
        <v>0</v>
      </c>
      <c r="J117" s="19">
        <v>0</v>
      </c>
      <c r="K117" s="19">
        <v>0</v>
      </c>
      <c r="L117" s="63">
        <f>SUM(B117:J117)</f>
        <v>-25396.490000000013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63">
        <f aca="true" t="shared" si="26" ref="D118:J118">IF(F112+F62+F116+F117&lt;0,F112+F62+F76+F117,0)</f>
        <v>-9049.85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63">
        <f>SUM(B118:J118)</f>
        <v>-9049.85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13851331.559999999</v>
      </c>
      <c r="M122" s="51"/>
    </row>
    <row r="123" spans="1:12" ht="18.75" customHeight="1">
      <c r="A123" s="26" t="s">
        <v>123</v>
      </c>
      <c r="B123" s="27">
        <v>169608.84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169608.84</v>
      </c>
    </row>
    <row r="124" spans="1:12" ht="18.75" customHeight="1">
      <c r="A124" s="26" t="s">
        <v>124</v>
      </c>
      <c r="B124" s="27">
        <v>1155520.2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1155520.2</v>
      </c>
    </row>
    <row r="125" spans="1:12" ht="18.75" customHeight="1">
      <c r="A125" s="26" t="s">
        <v>125</v>
      </c>
      <c r="B125" s="38">
        <v>0</v>
      </c>
      <c r="C125" s="27">
        <v>2147329.75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2147329.75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2230131.36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7" ref="L126:L143">SUM(B126:K126)</f>
        <v>2230131.36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166723.67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7"/>
        <v>166723.67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1180066.49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7"/>
        <v>1180066.49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11919.86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7"/>
        <v>11919.86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351077.17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7"/>
        <v>351077.17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7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64384.05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7"/>
        <v>64384.05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579655.47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7"/>
        <v>579655.47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759803.38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7"/>
        <v>759803.38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62503.7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7"/>
        <v>62503.7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345352.86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7"/>
        <v>345352.86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358886.92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7"/>
        <v>358886.92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1011477.24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7"/>
        <v>1011477.24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450448.7</v>
      </c>
      <c r="I139" s="38">
        <v>0</v>
      </c>
      <c r="J139" s="38">
        <v>0</v>
      </c>
      <c r="K139" s="38">
        <v>0</v>
      </c>
      <c r="L139" s="39">
        <f t="shared" si="27"/>
        <v>450448.7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853160.61</v>
      </c>
      <c r="I140" s="38">
        <v>0</v>
      </c>
      <c r="J140" s="38">
        <v>0</v>
      </c>
      <c r="K140" s="38">
        <v>0</v>
      </c>
      <c r="L140" s="39">
        <f t="shared" si="27"/>
        <v>853160.61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432283.22</v>
      </c>
      <c r="J141" s="38">
        <v>0</v>
      </c>
      <c r="K141" s="38">
        <v>0</v>
      </c>
      <c r="L141" s="39">
        <f t="shared" si="27"/>
        <v>432283.22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846078.56</v>
      </c>
      <c r="K142" s="18">
        <v>0</v>
      </c>
      <c r="L142" s="39">
        <f t="shared" si="27"/>
        <v>846078.56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674919.51</v>
      </c>
      <c r="L143" s="42">
        <f t="shared" si="27"/>
        <v>674919.51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846078.5700000001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2019-01-21T16:51:36Z</dcterms:modified>
  <cp:category/>
  <cp:version/>
  <cp:contentType/>
  <cp:contentStatus/>
</cp:coreProperties>
</file>