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<sst xmlns="http://schemas.openxmlformats.org/spreadsheetml/2006/main" count="147" uniqueCount="147">
  <si>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</si>
  <si>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</si>
  <si>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</si>
  <si>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</si>
  <si>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</si>
  <si>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</si>
  <si>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</si>
  <si>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</si>
  <si>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</si>
  <si>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</si>
  <si>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</si>
  <si>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</si>
  <si>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</si>
  <si>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</si>
  <si>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</si>
  <si>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</si>
  <si>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</si>
  <si>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</si>
  <si>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</si>
  <si>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</si>
  <si>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</si>
  <si>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</si>
  <si>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</si>
  <si>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</si>
  <si>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</si>
  <si>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</si>
  <si>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</si>
  <si>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</si>
  <si>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</si>
  <si>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</si>
  <si>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</si>
  <si>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</si>
  <si>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</si>
  <si>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</si>
  <si>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</si>
  <si>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</si>
  <si>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</si>
  <si>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</si>
  <si>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</si>
  <si>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</si>
  <si>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</si>
  <si>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</si>
  <si>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</si>
  <si>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</si>
  <si>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</si>
  <si>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</si>
  <si>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</si>
  <si>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</si>
  <si>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</si>
  <si>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</si>
  <si>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</si>
  <si>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</si>
  <si>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</si>
  <si>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</si>
  <si>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</si>
  <si>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</si>
  <si>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</si>
  <si>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</si>
  <si>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</si>
  <si>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</si>
  <si>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</si>
  <si>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</si>
  <si>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</si>
  <si>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</si>
  <si>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</si>
  <si>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</si>
  <si>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</si>
  <si>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</si>
  <si>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</si>
  <si>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</si>
  <si>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</si>
  <si>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</si>
  <si>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</si>
  <si>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</si>
  <si>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</si>
  <si>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</si>
  <si>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</si>
  <si>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</si>
  <si>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</si>
  <si>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</si>
  <si>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</si>
  <si>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</si>
  <si>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</si>
  <si>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</si>
  <si>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</si>
  <si>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</si>
  <si>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</si>
  <si>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</si>
  <si>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</si>
  <si>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</si>
  <si>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</si>
  <si>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</si>
  <si>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</si>
  <si>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</si>
  <si>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</si>
  <si>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</si>
  <si>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</si>
  <si>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</si>
  <si>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</si>
  <si>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</si>
  <si>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</si>
  <si>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</si>
  <si>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</si>
  <si>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</si>
  <si>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</si>
  <si>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</si>
  <si>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</si>
  <si>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</si>
  <si>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</si>
  <si>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</si>
  <si>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</si>
  <si>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</si>
  <si>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</si>
  <si>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</si>
  <si>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</si>
  <si>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</si>
  <si>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</si>
  <si>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</si>
  <si>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</si>
  <si>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</si>
  <si>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</si>
  <si>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</si>
  <si>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</si>
  <si>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</si>
  <si>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</si>
  <si>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</si>
  <si>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</si>
  <si>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</si>
  <si>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</si>
  <si>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</si>
  <si>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</si>
  <si>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</si>
  <si>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</si>
  <si>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</si>
  <si>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</si>
  <si>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</si>
  <si>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</si>
  <si>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</si>
  <si>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</si>
  <si>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</si>
  <si>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</si>
  <si>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</si>
  <si>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</si>
  <si>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</si>
  <si>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</si>
  <si>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</si>
  <si>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12/01/19 - VENCIMENTO 18/01/19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</si>
</sst>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44" fontId="34" fillId="0" borderId="14" xfId="0" applyNumberFormat="1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8.37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4.3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290922</v>
      </c>
      <c r="C7" s="9">
        <f t="shared" si="0"/>
        <v>379123</v>
      </c>
      <c r="D7" s="9">
        <f t="shared" si="0"/>
        <v>409358</v>
      </c>
      <c r="E7" s="9">
        <f t="shared" si="0"/>
        <v>229889</v>
      </c>
      <c r="F7" s="9">
        <f t="shared" si="0"/>
        <v>221953</v>
      </c>
      <c r="G7" s="9">
        <f t="shared" si="0"/>
        <v>563957</v>
      </c>
      <c r="H7" s="9">
        <f t="shared" si="0"/>
        <v>218521</v>
      </c>
      <c r="I7" s="9">
        <f t="shared" si="0"/>
        <v>54373</v>
      </c>
      <c r="J7" s="9">
        <f t="shared" si="0"/>
        <v>170569</v>
      </c>
      <c r="K7" s="9">
        <f t="shared" si="0"/>
        <v>134502</v>
      </c>
      <c r="L7" s="9">
        <f t="shared" si="0"/>
        <v>2673167</v>
      </c>
      <c r="M7" s="49"/>
    </row>
    <row r="8" spans="1:12" ht="17.25" customHeight="1">
      <c r="A8" s="10" t="s">
        <v>38</v>
      </c>
      <c r="B8" s="11">
        <f>B9+B12+B16</f>
        <v>154658</v>
      </c>
      <c r="C8" s="11">
        <f aca="true" t="shared" si="1" ref="C8:K8">C9+C12+C16</f>
        <v>211560</v>
      </c>
      <c r="D8" s="11">
        <f t="shared" si="1"/>
        <v>213279</v>
      </c>
      <c r="E8" s="11">
        <f t="shared" si="1"/>
        <v>126533</v>
      </c>
      <c r="F8" s="11">
        <f t="shared" si="1"/>
        <v>109927</v>
      </c>
      <c r="G8" s="11">
        <f t="shared" si="1"/>
        <v>290424</v>
      </c>
      <c r="H8" s="11">
        <f t="shared" si="1"/>
        <v>127123</v>
      </c>
      <c r="I8" s="11">
        <f t="shared" si="1"/>
        <v>26653</v>
      </c>
      <c r="J8" s="11">
        <f t="shared" si="1"/>
        <v>89759</v>
      </c>
      <c r="K8" s="11">
        <f t="shared" si="1"/>
        <v>74380</v>
      </c>
      <c r="L8" s="11">
        <f aca="true" t="shared" si="2" ref="L8:L29">SUM(B8:K8)</f>
        <v>1424296</v>
      </c>
    </row>
    <row r="9" spans="1:12" ht="17.25" customHeight="1">
      <c r="A9" s="15" t="s">
        <v>16</v>
      </c>
      <c r="B9" s="13">
        <f>+B10+B11</f>
        <v>25004</v>
      </c>
      <c r="C9" s="13">
        <f aca="true" t="shared" si="3" ref="C9:K9">+C10+C11</f>
        <v>36372</v>
      </c>
      <c r="D9" s="13">
        <f t="shared" si="3"/>
        <v>33781</v>
      </c>
      <c r="E9" s="13">
        <f t="shared" si="3"/>
        <v>20306</v>
      </c>
      <c r="F9" s="13">
        <f t="shared" si="3"/>
        <v>13014</v>
      </c>
      <c r="G9" s="13">
        <f t="shared" si="3"/>
        <v>26485</v>
      </c>
      <c r="H9" s="13">
        <f t="shared" si="3"/>
        <v>22301</v>
      </c>
      <c r="I9" s="13">
        <f t="shared" si="3"/>
        <v>5251</v>
      </c>
      <c r="J9" s="13">
        <f t="shared" si="3"/>
        <v>12991</v>
      </c>
      <c r="K9" s="13">
        <f t="shared" si="3"/>
        <v>10258</v>
      </c>
      <c r="L9" s="11">
        <f t="shared" si="2"/>
        <v>205763</v>
      </c>
    </row>
    <row r="10" spans="1:12" ht="17.25" customHeight="1">
      <c r="A10" s="29" t="s">
        <v>17</v>
      </c>
      <c r="B10" s="13">
        <v>25004</v>
      </c>
      <c r="C10" s="13">
        <v>36372</v>
      </c>
      <c r="D10" s="13">
        <v>33781</v>
      </c>
      <c r="E10" s="13">
        <v>20306</v>
      </c>
      <c r="F10" s="13">
        <v>13014</v>
      </c>
      <c r="G10" s="13">
        <v>26485</v>
      </c>
      <c r="H10" s="13">
        <v>22301</v>
      </c>
      <c r="I10" s="13">
        <v>5251</v>
      </c>
      <c r="J10" s="13">
        <v>12991</v>
      </c>
      <c r="K10" s="13">
        <v>10258</v>
      </c>
      <c r="L10" s="11">
        <f t="shared" si="2"/>
        <v>205763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123369</v>
      </c>
      <c r="C12" s="17">
        <f t="shared" si="4"/>
        <v>166132</v>
      </c>
      <c r="D12" s="17">
        <f t="shared" si="4"/>
        <v>170859</v>
      </c>
      <c r="E12" s="17">
        <f t="shared" si="4"/>
        <v>100937</v>
      </c>
      <c r="F12" s="17">
        <f t="shared" si="4"/>
        <v>90812</v>
      </c>
      <c r="G12" s="17">
        <f t="shared" si="4"/>
        <v>248584</v>
      </c>
      <c r="H12" s="17">
        <f t="shared" si="4"/>
        <v>99824</v>
      </c>
      <c r="I12" s="17">
        <f t="shared" si="4"/>
        <v>20138</v>
      </c>
      <c r="J12" s="17">
        <f t="shared" si="4"/>
        <v>73043</v>
      </c>
      <c r="K12" s="17">
        <f t="shared" si="4"/>
        <v>60792</v>
      </c>
      <c r="L12" s="11">
        <f t="shared" si="2"/>
        <v>1154490</v>
      </c>
    </row>
    <row r="13" spans="1:14" s="67" customFormat="1" ht="17.25" customHeight="1">
      <c r="A13" s="74" t="s">
        <v>19</v>
      </c>
      <c r="B13" s="75">
        <v>62454</v>
      </c>
      <c r="C13" s="75">
        <v>89647</v>
      </c>
      <c r="D13" s="75">
        <v>93580</v>
      </c>
      <c r="E13" s="75">
        <v>53177</v>
      </c>
      <c r="F13" s="75">
        <v>47108</v>
      </c>
      <c r="G13" s="75">
        <v>116046</v>
      </c>
      <c r="H13" s="75">
        <v>47653</v>
      </c>
      <c r="I13" s="75">
        <v>11733</v>
      </c>
      <c r="J13" s="75">
        <v>39794</v>
      </c>
      <c r="K13" s="75">
        <v>29872</v>
      </c>
      <c r="L13" s="76">
        <f t="shared" si="2"/>
        <v>591064</v>
      </c>
      <c r="M13" s="77"/>
      <c r="N13" s="78"/>
    </row>
    <row r="14" spans="1:13" s="67" customFormat="1" ht="17.25" customHeight="1">
      <c r="A14" s="74" t="s">
        <v>20</v>
      </c>
      <c r="B14" s="75">
        <v>59386</v>
      </c>
      <c r="C14" s="75">
        <v>74323</v>
      </c>
      <c r="D14" s="75">
        <v>75694</v>
      </c>
      <c r="E14" s="75">
        <v>46514</v>
      </c>
      <c r="F14" s="75">
        <v>42880</v>
      </c>
      <c r="G14" s="75">
        <v>130507</v>
      </c>
      <c r="H14" s="75">
        <v>50431</v>
      </c>
      <c r="I14" s="75">
        <v>8109</v>
      </c>
      <c r="J14" s="75">
        <v>32654</v>
      </c>
      <c r="K14" s="75">
        <v>30312</v>
      </c>
      <c r="L14" s="76">
        <f t="shared" si="2"/>
        <v>550810</v>
      </c>
      <c r="M14" s="77"/>
    </row>
    <row r="15" spans="1:12" ht="17.25" customHeight="1">
      <c r="A15" s="14" t="s">
        <v>21</v>
      </c>
      <c r="B15" s="13">
        <v>1529</v>
      </c>
      <c r="C15" s="13">
        <v>2162</v>
      </c>
      <c r="D15" s="13">
        <v>1585</v>
      </c>
      <c r="E15" s="13">
        <v>1246</v>
      </c>
      <c r="F15" s="13">
        <v>824</v>
      </c>
      <c r="G15" s="13">
        <v>2031</v>
      </c>
      <c r="H15" s="13">
        <v>1740</v>
      </c>
      <c r="I15" s="13">
        <v>296</v>
      </c>
      <c r="J15" s="13">
        <v>595</v>
      </c>
      <c r="K15" s="13">
        <v>608</v>
      </c>
      <c r="L15" s="11">
        <f t="shared" si="2"/>
        <v>12616</v>
      </c>
    </row>
    <row r="16" spans="1:12" ht="17.25" customHeight="1">
      <c r="A16" s="15" t="s">
        <v>34</v>
      </c>
      <c r="B16" s="13">
        <f>B17+B18+B19</f>
        <v>6285</v>
      </c>
      <c r="C16" s="13">
        <f aca="true" t="shared" si="5" ref="C16:K16">C17+C18+C19</f>
        <v>9056</v>
      </c>
      <c r="D16" s="13">
        <f t="shared" si="5"/>
        <v>8639</v>
      </c>
      <c r="E16" s="13">
        <f t="shared" si="5"/>
        <v>5290</v>
      </c>
      <c r="F16" s="13">
        <f t="shared" si="5"/>
        <v>6101</v>
      </c>
      <c r="G16" s="13">
        <f t="shared" si="5"/>
        <v>15355</v>
      </c>
      <c r="H16" s="13">
        <f t="shared" si="5"/>
        <v>4998</v>
      </c>
      <c r="I16" s="13">
        <f t="shared" si="5"/>
        <v>1264</v>
      </c>
      <c r="J16" s="13">
        <f t="shared" si="5"/>
        <v>3725</v>
      </c>
      <c r="K16" s="13">
        <f t="shared" si="5"/>
        <v>3330</v>
      </c>
      <c r="L16" s="11">
        <f t="shared" si="2"/>
        <v>64043</v>
      </c>
    </row>
    <row r="17" spans="1:12" ht="17.25" customHeight="1">
      <c r="A17" s="14" t="s">
        <v>35</v>
      </c>
      <c r="B17" s="13">
        <v>6274</v>
      </c>
      <c r="C17" s="13">
        <v>9043</v>
      </c>
      <c r="D17" s="13">
        <v>8629</v>
      </c>
      <c r="E17" s="13">
        <v>5280</v>
      </c>
      <c r="F17" s="13">
        <v>6088</v>
      </c>
      <c r="G17" s="13">
        <v>15334</v>
      </c>
      <c r="H17" s="13">
        <v>4990</v>
      </c>
      <c r="I17" s="13">
        <v>1263</v>
      </c>
      <c r="J17" s="13">
        <v>3718</v>
      </c>
      <c r="K17" s="13">
        <v>3324</v>
      </c>
      <c r="L17" s="11">
        <f t="shared" si="2"/>
        <v>63943</v>
      </c>
    </row>
    <row r="18" spans="1:12" ht="17.25" customHeight="1">
      <c r="A18" s="14" t="s">
        <v>36</v>
      </c>
      <c r="B18" s="13">
        <v>1</v>
      </c>
      <c r="C18" s="13">
        <v>5</v>
      </c>
      <c r="D18" s="13">
        <v>3</v>
      </c>
      <c r="E18" s="13">
        <v>4</v>
      </c>
      <c r="F18" s="13">
        <v>6</v>
      </c>
      <c r="G18" s="13">
        <v>17</v>
      </c>
      <c r="H18" s="13">
        <v>7</v>
      </c>
      <c r="I18" s="13">
        <v>1</v>
      </c>
      <c r="J18" s="13">
        <v>5</v>
      </c>
      <c r="K18" s="13">
        <v>2</v>
      </c>
      <c r="L18" s="11">
        <f t="shared" si="2"/>
        <v>51</v>
      </c>
    </row>
    <row r="19" spans="1:12" ht="17.25" customHeight="1">
      <c r="A19" s="14" t="s">
        <v>37</v>
      </c>
      <c r="B19" s="13">
        <v>10</v>
      </c>
      <c r="C19" s="13">
        <v>8</v>
      </c>
      <c r="D19" s="13">
        <v>7</v>
      </c>
      <c r="E19" s="13">
        <v>6</v>
      </c>
      <c r="F19" s="13">
        <v>7</v>
      </c>
      <c r="G19" s="13">
        <v>4</v>
      </c>
      <c r="H19" s="13">
        <v>1</v>
      </c>
      <c r="I19" s="13">
        <v>0</v>
      </c>
      <c r="J19" s="13">
        <v>2</v>
      </c>
      <c r="K19" s="13">
        <v>4</v>
      </c>
      <c r="L19" s="11">
        <f t="shared" si="2"/>
        <v>49</v>
      </c>
    </row>
    <row r="20" spans="1:12" ht="17.25" customHeight="1">
      <c r="A20" s="16" t="s">
        <v>22</v>
      </c>
      <c r="B20" s="11">
        <f>+B21+B22+B23</f>
        <v>90645</v>
      </c>
      <c r="C20" s="11">
        <f aca="true" t="shared" si="6" ref="C20:K20">+C21+C22+C23</f>
        <v>104216</v>
      </c>
      <c r="D20" s="11">
        <f t="shared" si="6"/>
        <v>124000</v>
      </c>
      <c r="E20" s="11">
        <f t="shared" si="6"/>
        <v>63497</v>
      </c>
      <c r="F20" s="11">
        <f t="shared" si="6"/>
        <v>82134</v>
      </c>
      <c r="G20" s="11">
        <f t="shared" si="6"/>
        <v>212698</v>
      </c>
      <c r="H20" s="11">
        <f t="shared" si="6"/>
        <v>61191</v>
      </c>
      <c r="I20" s="11">
        <f t="shared" si="6"/>
        <v>16055</v>
      </c>
      <c r="J20" s="11">
        <f t="shared" si="6"/>
        <v>50028</v>
      </c>
      <c r="K20" s="11">
        <f t="shared" si="6"/>
        <v>40301</v>
      </c>
      <c r="L20" s="11">
        <f t="shared" si="2"/>
        <v>844765</v>
      </c>
    </row>
    <row r="21" spans="1:13" s="67" customFormat="1" ht="17.25" customHeight="1">
      <c r="A21" s="60" t="s">
        <v>23</v>
      </c>
      <c r="B21" s="75">
        <v>49548</v>
      </c>
      <c r="C21" s="75">
        <v>62473</v>
      </c>
      <c r="D21" s="75">
        <v>73695</v>
      </c>
      <c r="E21" s="75">
        <v>36387</v>
      </c>
      <c r="F21" s="75">
        <v>45431</v>
      </c>
      <c r="G21" s="75">
        <v>104270</v>
      </c>
      <c r="H21" s="75">
        <v>32342</v>
      </c>
      <c r="I21" s="75">
        <v>10082</v>
      </c>
      <c r="J21" s="75">
        <v>29099</v>
      </c>
      <c r="K21" s="75">
        <v>21145</v>
      </c>
      <c r="L21" s="76">
        <f t="shared" si="2"/>
        <v>464472</v>
      </c>
      <c r="M21" s="77"/>
    </row>
    <row r="22" spans="1:13" s="67" customFormat="1" ht="17.25" customHeight="1">
      <c r="A22" s="60" t="s">
        <v>24</v>
      </c>
      <c r="B22" s="75">
        <v>40440</v>
      </c>
      <c r="C22" s="75">
        <v>40897</v>
      </c>
      <c r="D22" s="75">
        <v>49568</v>
      </c>
      <c r="E22" s="75">
        <v>26652</v>
      </c>
      <c r="F22" s="75">
        <v>36282</v>
      </c>
      <c r="G22" s="75">
        <v>107303</v>
      </c>
      <c r="H22" s="75">
        <v>28288</v>
      </c>
      <c r="I22" s="75">
        <v>5833</v>
      </c>
      <c r="J22" s="75">
        <v>20657</v>
      </c>
      <c r="K22" s="75">
        <v>18919</v>
      </c>
      <c r="L22" s="76">
        <f t="shared" si="2"/>
        <v>374839</v>
      </c>
      <c r="M22" s="77"/>
    </row>
    <row r="23" spans="1:12" ht="17.25" customHeight="1">
      <c r="A23" s="12" t="s">
        <v>25</v>
      </c>
      <c r="B23" s="13">
        <v>657</v>
      </c>
      <c r="C23" s="13">
        <v>846</v>
      </c>
      <c r="D23" s="13">
        <v>737</v>
      </c>
      <c r="E23" s="13">
        <v>458</v>
      </c>
      <c r="F23" s="13">
        <v>421</v>
      </c>
      <c r="G23" s="13">
        <v>1125</v>
      </c>
      <c r="H23" s="13">
        <v>561</v>
      </c>
      <c r="I23" s="13">
        <v>140</v>
      </c>
      <c r="J23" s="13">
        <v>272</v>
      </c>
      <c r="K23" s="13">
        <v>237</v>
      </c>
      <c r="L23" s="11">
        <f t="shared" si="2"/>
        <v>5454</v>
      </c>
    </row>
    <row r="24" spans="1:13" ht="17.25" customHeight="1">
      <c r="A24" s="16" t="s">
        <v>26</v>
      </c>
      <c r="B24" s="13">
        <f>+B25+B26</f>
        <v>45619</v>
      </c>
      <c r="C24" s="13">
        <f aca="true" t="shared" si="7" ref="C24:K24">+C25+C26</f>
        <v>63347</v>
      </c>
      <c r="D24" s="13">
        <f t="shared" si="7"/>
        <v>72079</v>
      </c>
      <c r="E24" s="13">
        <f t="shared" si="7"/>
        <v>39859</v>
      </c>
      <c r="F24" s="13">
        <f t="shared" si="7"/>
        <v>29892</v>
      </c>
      <c r="G24" s="13">
        <f t="shared" si="7"/>
        <v>60835</v>
      </c>
      <c r="H24" s="13">
        <f t="shared" si="7"/>
        <v>29300</v>
      </c>
      <c r="I24" s="13">
        <f t="shared" si="7"/>
        <v>11665</v>
      </c>
      <c r="J24" s="13">
        <f t="shared" si="7"/>
        <v>30782</v>
      </c>
      <c r="K24" s="13">
        <f t="shared" si="7"/>
        <v>19821</v>
      </c>
      <c r="L24" s="11">
        <f t="shared" si="2"/>
        <v>403199</v>
      </c>
      <c r="M24" s="50"/>
    </row>
    <row r="25" spans="1:13" ht="17.25" customHeight="1">
      <c r="A25" s="12" t="s">
        <v>39</v>
      </c>
      <c r="B25" s="13">
        <v>45619</v>
      </c>
      <c r="C25" s="13">
        <v>63347</v>
      </c>
      <c r="D25" s="13">
        <v>72077</v>
      </c>
      <c r="E25" s="13">
        <v>39857</v>
      </c>
      <c r="F25" s="13">
        <v>29888</v>
      </c>
      <c r="G25" s="13">
        <v>60832</v>
      </c>
      <c r="H25" s="13">
        <v>29300</v>
      </c>
      <c r="I25" s="13">
        <v>11665</v>
      </c>
      <c r="J25" s="13">
        <v>30781</v>
      </c>
      <c r="K25" s="13">
        <v>19820</v>
      </c>
      <c r="L25" s="11">
        <f t="shared" si="2"/>
        <v>403186</v>
      </c>
      <c r="M25" s="49"/>
    </row>
    <row r="26" spans="1:13" ht="17.25" customHeight="1">
      <c r="A26" s="12" t="s">
        <v>40</v>
      </c>
      <c r="B26" s="13">
        <v>0</v>
      </c>
      <c r="C26" s="13">
        <v>0</v>
      </c>
      <c r="D26" s="13">
        <v>2</v>
      </c>
      <c r="E26" s="13">
        <v>2</v>
      </c>
      <c r="F26" s="13">
        <v>4</v>
      </c>
      <c r="G26" s="13">
        <v>3</v>
      </c>
      <c r="H26" s="13">
        <v>0</v>
      </c>
      <c r="I26" s="13">
        <v>0</v>
      </c>
      <c r="J26" s="13">
        <v>1</v>
      </c>
      <c r="K26" s="13">
        <v>1</v>
      </c>
      <c r="L26" s="11">
        <f t="shared" si="2"/>
        <v>13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907</v>
      </c>
      <c r="I27" s="11">
        <v>0</v>
      </c>
      <c r="J27" s="11">
        <v>0</v>
      </c>
      <c r="K27" s="11">
        <v>0</v>
      </c>
      <c r="L27" s="11">
        <f t="shared" si="2"/>
        <v>907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16</v>
      </c>
      <c r="L29" s="11">
        <f t="shared" si="2"/>
        <v>16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30950.77</v>
      </c>
      <c r="I37" s="19">
        <v>0</v>
      </c>
      <c r="J37" s="19">
        <v>0</v>
      </c>
      <c r="K37" s="19">
        <v>0</v>
      </c>
      <c r="L37" s="23">
        <f>SUM(B37:K37)</f>
        <v>30950.77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937907.7700000001</v>
      </c>
      <c r="C49" s="22">
        <f aca="true" t="shared" si="11" ref="C49:H49">+C50+C62</f>
        <v>1366216.83</v>
      </c>
      <c r="D49" s="22">
        <f t="shared" si="11"/>
        <v>1613326.02</v>
      </c>
      <c r="E49" s="22">
        <f t="shared" si="11"/>
        <v>802976.61</v>
      </c>
      <c r="F49" s="22">
        <f t="shared" si="11"/>
        <v>774495.8400000001</v>
      </c>
      <c r="G49" s="22">
        <f t="shared" si="11"/>
        <v>1619299.9000000001</v>
      </c>
      <c r="H49" s="22">
        <f t="shared" si="11"/>
        <v>757409.7200000001</v>
      </c>
      <c r="I49" s="22">
        <f>+I50+I62</f>
        <v>287018.76</v>
      </c>
      <c r="J49" s="22">
        <f>+J50+J62</f>
        <v>577220.6900000001</v>
      </c>
      <c r="K49" s="22">
        <f>+K50+K62</f>
        <v>441491.89999999997</v>
      </c>
      <c r="L49" s="22">
        <f aca="true" t="shared" si="12" ref="L49:L62">SUM(B49:K49)</f>
        <v>9177364.040000001</v>
      </c>
    </row>
    <row r="50" spans="1:12" ht="17.25" customHeight="1">
      <c r="A50" s="16" t="s">
        <v>60</v>
      </c>
      <c r="B50" s="23">
        <f>SUM(B51:B61)</f>
        <v>921165.1000000001</v>
      </c>
      <c r="C50" s="23">
        <f aca="true" t="shared" si="13" ref="C50:K50">SUM(C51:C61)</f>
        <v>1343054.28</v>
      </c>
      <c r="D50" s="23">
        <f t="shared" si="13"/>
        <v>1596864.4</v>
      </c>
      <c r="E50" s="23">
        <f t="shared" si="13"/>
        <v>779872.51</v>
      </c>
      <c r="F50" s="23">
        <f t="shared" si="13"/>
        <v>761235.4400000001</v>
      </c>
      <c r="G50" s="23">
        <f t="shared" si="13"/>
        <v>1598014.4000000001</v>
      </c>
      <c r="H50" s="23">
        <f t="shared" si="13"/>
        <v>741340.8700000001</v>
      </c>
      <c r="I50" s="23">
        <f t="shared" si="13"/>
        <v>287018.76</v>
      </c>
      <c r="J50" s="23">
        <f t="shared" si="13"/>
        <v>563730.1900000001</v>
      </c>
      <c r="K50" s="23">
        <f t="shared" si="13"/>
        <v>441491.89999999997</v>
      </c>
      <c r="L50" s="23">
        <f t="shared" si="12"/>
        <v>9033787.850000001</v>
      </c>
    </row>
    <row r="51" spans="1:12" ht="17.25" customHeight="1">
      <c r="A51" s="34" t="s">
        <v>61</v>
      </c>
      <c r="B51" s="23">
        <f aca="true" t="shared" si="14" ref="B51:H51">ROUND(B32*B7,2)</f>
        <v>917073.42</v>
      </c>
      <c r="C51" s="23">
        <f t="shared" si="14"/>
        <v>1337280.56</v>
      </c>
      <c r="D51" s="23">
        <f t="shared" si="14"/>
        <v>1590478.64</v>
      </c>
      <c r="E51" s="23">
        <f t="shared" si="14"/>
        <v>776427.11</v>
      </c>
      <c r="F51" s="23">
        <f t="shared" si="14"/>
        <v>757858.52</v>
      </c>
      <c r="G51" s="23">
        <f t="shared" si="14"/>
        <v>1590584.32</v>
      </c>
      <c r="H51" s="23">
        <f t="shared" si="14"/>
        <v>706675.06</v>
      </c>
      <c r="I51" s="23">
        <f>ROUND(I32*I7,2)</f>
        <v>287018.76</v>
      </c>
      <c r="J51" s="23">
        <f>ROUND(J32*J7,2)</f>
        <v>561513.15</v>
      </c>
      <c r="K51" s="23">
        <f>ROUND(K32*K7,2)</f>
        <v>432948.49</v>
      </c>
      <c r="L51" s="23">
        <f t="shared" si="12"/>
        <v>8957858.030000001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30950.77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30950.77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f t="shared" si="12"/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16742.67</v>
      </c>
      <c r="C62" s="36">
        <v>23162.55</v>
      </c>
      <c r="D62" s="36">
        <v>16461.62</v>
      </c>
      <c r="E62" s="36">
        <v>23104.1</v>
      </c>
      <c r="F62" s="36">
        <v>13260.4</v>
      </c>
      <c r="G62" s="36">
        <v>21285.5</v>
      </c>
      <c r="H62" s="36">
        <v>16068.85</v>
      </c>
      <c r="I62" s="19">
        <v>0</v>
      </c>
      <c r="J62" s="36">
        <v>13490.5</v>
      </c>
      <c r="K62" s="19">
        <v>0</v>
      </c>
      <c r="L62" s="36">
        <f t="shared" si="12"/>
        <v>143576.19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-107517.2</v>
      </c>
      <c r="C66" s="35">
        <f t="shared" si="15"/>
        <v>-156419.63</v>
      </c>
      <c r="D66" s="35">
        <f t="shared" si="15"/>
        <v>-147401.05</v>
      </c>
      <c r="E66" s="35">
        <f t="shared" si="15"/>
        <v>-87853.3</v>
      </c>
      <c r="F66" s="35">
        <f t="shared" si="15"/>
        <v>-57572.7</v>
      </c>
      <c r="G66" s="35">
        <f t="shared" si="15"/>
        <v>-117648</v>
      </c>
      <c r="H66" s="35">
        <f t="shared" si="15"/>
        <v>-95894.3</v>
      </c>
      <c r="I66" s="35">
        <f t="shared" si="15"/>
        <v>-25068.2</v>
      </c>
      <c r="J66" s="35">
        <f t="shared" si="15"/>
        <v>-56398.8</v>
      </c>
      <c r="K66" s="35">
        <f t="shared" si="15"/>
        <v>-44558.85</v>
      </c>
      <c r="L66" s="35">
        <f aca="true" t="shared" si="16" ref="L66:L117">SUM(B66:K66)</f>
        <v>-896332.03</v>
      </c>
    </row>
    <row r="67" spans="1:12" ht="18.75" customHeight="1">
      <c r="A67" s="16" t="s">
        <v>73</v>
      </c>
      <c r="B67" s="35">
        <f aca="true" t="shared" si="17" ref="B67:K67">B68+B69+B70+B71+B72+B73</f>
        <v>-107517.2</v>
      </c>
      <c r="C67" s="35">
        <f t="shared" si="17"/>
        <v>-156399.6</v>
      </c>
      <c r="D67" s="35">
        <f t="shared" si="17"/>
        <v>-145258.3</v>
      </c>
      <c r="E67" s="35">
        <f t="shared" si="17"/>
        <v>-87315.8</v>
      </c>
      <c r="F67" s="35">
        <f t="shared" si="17"/>
        <v>-55960.2</v>
      </c>
      <c r="G67" s="35">
        <f t="shared" si="17"/>
        <v>-113885.5</v>
      </c>
      <c r="H67" s="35">
        <f t="shared" si="17"/>
        <v>-95894.3</v>
      </c>
      <c r="I67" s="35">
        <f t="shared" si="17"/>
        <v>-22579.3</v>
      </c>
      <c r="J67" s="35">
        <f t="shared" si="17"/>
        <v>-55861.3</v>
      </c>
      <c r="K67" s="35">
        <f t="shared" si="17"/>
        <v>-44178.2</v>
      </c>
      <c r="L67" s="35">
        <f t="shared" si="16"/>
        <v>-884849.7000000001</v>
      </c>
    </row>
    <row r="68" spans="1:13" s="67" customFormat="1" ht="18.75" customHeight="1">
      <c r="A68" s="60" t="s">
        <v>144</v>
      </c>
      <c r="B68" s="63">
        <f>-ROUND(B9*$D$3,2)</f>
        <v>-107517.2</v>
      </c>
      <c r="C68" s="63">
        <f aca="true" t="shared" si="18" ref="C68:J68">-ROUND(C9*$D$3,2)</f>
        <v>-156399.6</v>
      </c>
      <c r="D68" s="63">
        <f t="shared" si="18"/>
        <v>-145258.3</v>
      </c>
      <c r="E68" s="63">
        <f t="shared" si="18"/>
        <v>-87315.8</v>
      </c>
      <c r="F68" s="63">
        <f t="shared" si="18"/>
        <v>-55960.2</v>
      </c>
      <c r="G68" s="63">
        <f t="shared" si="18"/>
        <v>-113885.5</v>
      </c>
      <c r="H68" s="63">
        <f t="shared" si="18"/>
        <v>-95894.3</v>
      </c>
      <c r="I68" s="63">
        <f t="shared" si="18"/>
        <v>-22579.3</v>
      </c>
      <c r="J68" s="63">
        <f t="shared" si="18"/>
        <v>-55861.3</v>
      </c>
      <c r="K68" s="63">
        <f>-ROUND((K9+K29)*$D$3,2)</f>
        <v>-44178.2</v>
      </c>
      <c r="L68" s="63">
        <f t="shared" si="16"/>
        <v>-884849.7000000001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f t="shared" si="16"/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f t="shared" si="16"/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f aca="true" t="shared" si="19" ref="B74:K74">SUM(B75:B110)</f>
        <v>0</v>
      </c>
      <c r="C74" s="63">
        <f t="shared" si="19"/>
        <v>-20.03</v>
      </c>
      <c r="D74" s="35">
        <f t="shared" si="19"/>
        <v>-2142.75</v>
      </c>
      <c r="E74" s="63">
        <f t="shared" si="19"/>
        <v>-537.5</v>
      </c>
      <c r="F74" s="35">
        <f t="shared" si="19"/>
        <v>-1612.5</v>
      </c>
      <c r="G74" s="35">
        <f t="shared" si="19"/>
        <v>-3762.5</v>
      </c>
      <c r="H74" s="63">
        <f t="shared" si="19"/>
        <v>0</v>
      </c>
      <c r="I74" s="35">
        <f t="shared" si="19"/>
        <v>-2488.9</v>
      </c>
      <c r="J74" s="63">
        <f t="shared" si="19"/>
        <v>-537.5</v>
      </c>
      <c r="K74" s="63">
        <f t="shared" si="19"/>
        <v>-380.65</v>
      </c>
      <c r="L74" s="63">
        <f t="shared" si="16"/>
        <v>-11482.33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1:12" ht="18.75" customHeight="1">
      <c r="A76" s="12" t="s">
        <v>81</v>
      </c>
      <c r="B76" s="19">
        <v>0</v>
      </c>
      <c r="C76" s="63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f t="shared" si="16"/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63">
        <v>-1075</v>
      </c>
      <c r="E91" s="63">
        <v>-537.5</v>
      </c>
      <c r="F91" s="63">
        <v>-1612.5</v>
      </c>
      <c r="G91" s="63">
        <v>-3762.5</v>
      </c>
      <c r="H91" s="19">
        <v>0</v>
      </c>
      <c r="I91" s="19">
        <v>0</v>
      </c>
      <c r="J91" s="63">
        <v>-537.5</v>
      </c>
      <c r="K91" s="19">
        <v>0</v>
      </c>
      <c r="L91" s="63">
        <f t="shared" si="16"/>
        <v>-7525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813647.9000000001</v>
      </c>
      <c r="C114" s="24">
        <f t="shared" si="20"/>
        <v>1186654.68</v>
      </c>
      <c r="D114" s="24">
        <f t="shared" si="20"/>
        <v>1449463.3499999999</v>
      </c>
      <c r="E114" s="24">
        <f t="shared" si="20"/>
        <v>711908.64</v>
      </c>
      <c r="F114" s="24">
        <f t="shared" si="20"/>
        <v>703662.7400000001</v>
      </c>
      <c r="G114" s="24">
        <f t="shared" si="20"/>
        <v>1480366.4000000001</v>
      </c>
      <c r="H114" s="24">
        <f t="shared" si="20"/>
        <v>645446.5700000001</v>
      </c>
      <c r="I114" s="24">
        <f>+I115+I116</f>
        <v>261950.56000000003</v>
      </c>
      <c r="J114" s="24">
        <f>+J115+J116</f>
        <v>517119.9700000001</v>
      </c>
      <c r="K114" s="24">
        <f>+K115+K116</f>
        <v>396933.04999999993</v>
      </c>
      <c r="L114" s="45">
        <f t="shared" si="16"/>
        <v>8167153.859999999</v>
      </c>
      <c r="M114" s="72"/>
    </row>
    <row r="115" spans="1:13" ht="18" customHeight="1">
      <c r="A115" s="16" t="s">
        <v>118</v>
      </c>
      <c r="B115" s="24">
        <f>IF(B116=0,+B50+B67+B111-B76+B74,+B50+B67+B111+B74)</f>
        <v>813647.9000000001</v>
      </c>
      <c r="C115" s="24">
        <f>IF(C116=0,+C50+C67+C111-C76+C74,+C50+C67+C111+C74)</f>
        <v>1186654.68</v>
      </c>
      <c r="D115" s="24">
        <f>IF(D116=0,+D50+D67+D111-D76+D74,+D50+D67+D111+D74)</f>
        <v>1449463.3499999999</v>
      </c>
      <c r="E115" s="24">
        <f>IF(E116=0,+E50+E67+E111-E76+E74,+E50+E67+E111+E74)</f>
        <v>692019.21</v>
      </c>
      <c r="F115" s="24">
        <f>IF(F116=0,+F50+F67+F111-F76+F74,+F50+F67+F111+F74)</f>
        <v>703662.7400000001</v>
      </c>
      <c r="G115" s="24">
        <f>IF(G116=0,+G50+G67+G111-G76+G74,+G50+G67+G111+G74)</f>
        <v>1480366.4000000001</v>
      </c>
      <c r="H115" s="24">
        <f>IF(H116=0,+H50+H67+H111-H76+H74,+H50+H67+H111+H74)</f>
        <v>645446.5700000001</v>
      </c>
      <c r="I115" s="24">
        <f>IF(I116=0,+I50+I67+I111-I76+I74,+I50+I67+I111+I74)</f>
        <v>261950.56000000003</v>
      </c>
      <c r="J115" s="24">
        <f>IF(J116=0,+J50+J67+J111-J76+J74,+J50+J67+J111+J74)</f>
        <v>507331.3900000001</v>
      </c>
      <c r="K115" s="24">
        <f>IF(K116=0,+K50+K67+K111-K76+K74,+K50+K67+K111+K74)</f>
        <v>396933.04999999993</v>
      </c>
      <c r="L115" s="45">
        <f t="shared" si="16"/>
        <v>8137475.85</v>
      </c>
      <c r="M115" s="51"/>
    </row>
    <row r="116" spans="1:13" ht="18.75" customHeight="1">
      <c r="A116" s="16" t="s">
        <v>119</v>
      </c>
      <c r="B116" s="18">
        <f>IF(+B62+B112+B117&lt;0,0,(B62+B112+B117))</f>
        <v>0</v>
      </c>
      <c r="C116" s="18">
        <f aca="true" t="shared" si="21" ref="C116:K116">IF(+C62+C112+C117&lt;0,0,(C62+C112+C117))</f>
        <v>0</v>
      </c>
      <c r="D116" s="18">
        <f t="shared" si="21"/>
        <v>0</v>
      </c>
      <c r="E116" s="24">
        <f t="shared" si="21"/>
        <v>19889.429999999997</v>
      </c>
      <c r="F116" s="18">
        <f t="shared" si="21"/>
        <v>0</v>
      </c>
      <c r="G116" s="18">
        <f t="shared" si="21"/>
        <v>0</v>
      </c>
      <c r="H116" s="18">
        <f t="shared" si="21"/>
        <v>0</v>
      </c>
      <c r="I116" s="18">
        <f t="shared" si="21"/>
        <v>0</v>
      </c>
      <c r="J116" s="24">
        <f t="shared" si="21"/>
        <v>9788.580000000002</v>
      </c>
      <c r="K116" s="18">
        <f t="shared" si="21"/>
        <v>0</v>
      </c>
      <c r="L116" s="45">
        <f t="shared" si="16"/>
        <v>29678.01</v>
      </c>
      <c r="M116" s="73"/>
    </row>
    <row r="117" spans="1:14" ht="18.75" customHeight="1">
      <c r="A117" s="16" t="s">
        <v>120</v>
      </c>
      <c r="B117" s="63">
        <v>-25507.82</v>
      </c>
      <c r="C117" s="63">
        <v>-47184.229999999996</v>
      </c>
      <c r="D117" s="63">
        <v>-50758.11</v>
      </c>
      <c r="E117" s="63">
        <v>-3214.670000000002</v>
      </c>
      <c r="F117" s="63">
        <v>-62091.450000000004</v>
      </c>
      <c r="G117" s="63">
        <v>-34939.89</v>
      </c>
      <c r="H117" s="63">
        <v>-49919.54</v>
      </c>
      <c r="I117" s="19">
        <v>0</v>
      </c>
      <c r="J117" s="63">
        <v>-3701.9199999999983</v>
      </c>
      <c r="K117" s="19">
        <v>0</v>
      </c>
      <c r="L117" s="45">
        <f t="shared" si="16"/>
        <v>-277317.62999999995</v>
      </c>
      <c r="N117" s="54"/>
    </row>
    <row r="118" spans="1:12" ht="18.75" customHeight="1">
      <c r="A118" s="16" t="s">
        <v>121</v>
      </c>
      <c r="B118" s="63">
        <f>IF(B112+B62+B116+B117&lt;0,B112+B62+B76+B117,0)</f>
        <v>-8765.150000000001</v>
      </c>
      <c r="C118" s="63">
        <f>IF(C112+C62+C116+C117&lt;0,C112+C62+C76+C117,0)</f>
        <v>-24041.709999999995</v>
      </c>
      <c r="D118" s="63">
        <f>IF(D112+D62+D116+D117&lt;0,D112+D62+D76+D117,0)</f>
        <v>-34296.490000000005</v>
      </c>
      <c r="E118" s="63">
        <f>IF(E112+E62+E116+E117&lt;0,E112+E62+E76+E117,0)</f>
        <v>0</v>
      </c>
      <c r="F118" s="63">
        <f>IF(F112+F62+F116+F117&lt;0,F112+F62+F76+F117,0)</f>
        <v>-48831.05</v>
      </c>
      <c r="G118" s="63">
        <f>IF(G112+G62+G116+G117&lt;0,G112+G62+G76+G117,0)</f>
        <v>-13654.39</v>
      </c>
      <c r="H118" s="63">
        <f>IF(H112+H62+H116+H117&lt;0,H112+H62+H76+H117,0)</f>
        <v>-33850.69</v>
      </c>
      <c r="I118" s="19">
        <v>0</v>
      </c>
      <c r="J118" s="19">
        <f>IF(J112+J62+J116+J117&lt;0,J112+J62+J76+J117,0)</f>
        <v>0</v>
      </c>
      <c r="K118" s="19">
        <v>0</v>
      </c>
      <c r="L118" s="45">
        <f>SUM(B118:K118)</f>
        <v>-163439.48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89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8167153.87</v>
      </c>
      <c r="M122" s="51"/>
    </row>
    <row r="123" spans="1:12" ht="18.75" customHeight="1">
      <c r="A123" s="26" t="s">
        <v>123</v>
      </c>
      <c r="B123" s="27">
        <v>104146.93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104146.93</v>
      </c>
    </row>
    <row r="124" spans="1:12" ht="18.75" customHeight="1">
      <c r="A124" s="26" t="s">
        <v>124</v>
      </c>
      <c r="B124" s="27">
        <v>709500.97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709500.97</v>
      </c>
    </row>
    <row r="125" spans="1:12" ht="18.75" customHeight="1">
      <c r="A125" s="26" t="s">
        <v>125</v>
      </c>
      <c r="B125" s="38">
        <v>0</v>
      </c>
      <c r="C125" s="27">
        <v>1186654.68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1186654.68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1348000.92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2" ref="L126:L143">SUM(B126:K126)</f>
        <v>1348000.92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101462.43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2"/>
        <v>101462.43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704789.56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2"/>
        <v>704789.56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7119.08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2"/>
        <v>7119.08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204062.19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2"/>
        <v>204062.19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2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49960.06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2"/>
        <v>49960.06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449640.49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2"/>
        <v>449640.49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451067.64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2"/>
        <v>451067.64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29607.32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2"/>
        <v>29607.32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204142.53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2"/>
        <v>204142.53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190079.05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2"/>
        <v>190079.05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605469.86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2"/>
        <v>605469.86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221775.44</v>
      </c>
      <c r="I139" s="38">
        <v>0</v>
      </c>
      <c r="J139" s="38">
        <v>0</v>
      </c>
      <c r="K139" s="38">
        <v>0</v>
      </c>
      <c r="L139" s="39">
        <f t="shared" si="22"/>
        <v>221775.44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423671.14</v>
      </c>
      <c r="I140" s="38">
        <v>0</v>
      </c>
      <c r="J140" s="38">
        <v>0</v>
      </c>
      <c r="K140" s="38">
        <v>0</v>
      </c>
      <c r="L140" s="39">
        <f t="shared" si="22"/>
        <v>423671.14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261950.56</v>
      </c>
      <c r="J141" s="38">
        <v>0</v>
      </c>
      <c r="K141" s="38">
        <v>0</v>
      </c>
      <c r="L141" s="39">
        <f t="shared" si="22"/>
        <v>261950.56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517119.97</v>
      </c>
      <c r="K142" s="18">
        <v>0</v>
      </c>
      <c r="L142" s="39">
        <f t="shared" si="22"/>
        <v>517119.97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396933.05</v>
      </c>
      <c r="L143" s="42">
        <f t="shared" si="22"/>
        <v>396933.05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517119.9700000001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2019-01-17T19:33:25Z</cp:lastPrinted>
  <dcterms:created xsi:type="dcterms:W3CDTF">2012-11-28T17:54:39Z</dcterms:created>
  <dcterms:modified xsi:type="dcterms:W3CDTF">2019-01-17T19:43:55Z</dcterms:modified>
  <cp:category/>
  <cp:version/>
  <cp:contentType/>
  <cp:contentStatus/>
</cp:coreProperties>
</file>