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35" windowHeight="9525" activeTab="0"/>
  </bookViews>
  <sheets>
    <sheet name="DETALHAMENTO" sheetId="1" r:id="rId1"/>
  </sheets>
  <externalReferences>
    <externalReference r:id="rId4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<sst xmlns="http://schemas.openxmlformats.org/spreadsheetml/2006/main" count="105" uniqueCount="103">
  <si>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DEMONSTRATIVO DE REMUNERAÇÃO DO SUBSISTEMA LOCAL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</si>
  <si>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</si>
  <si>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</si>
  <si>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</si>
  <si>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</si>
  <si>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</si>
  <si>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</si>
  <si>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</si>
  <si>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</si>
  <si>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</si>
  <si>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</si>
  <si>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</si>
  <si>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</si>
  <si>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</si>
  <si>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</si>
  <si>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</si>
  <si>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</si>
  <si>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</si>
  <si>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</si>
  <si>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</si>
  <si>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Área 4.0</t>
  </si>
  <si>
    <t>Área 4.1</t>
  </si>
  <si>
    <t>Área 5.0</t>
  </si>
  <si>
    <t>Área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</si>
  <si>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</si>
  <si>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</si>
  <si>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</si>
  <si>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</si>
  <si>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</si>
  <si>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</si>
  <si>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</si>
  <si>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 xml:space="preserve">1.1.1. Em Dinheiro 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</si>
  <si>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</si>
  <si>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</si>
  <si>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</si>
  <si>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</si>
  <si>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</si>
  <si>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</si>
  <si>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</si>
  <si>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</si>
  <si>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</si>
  <si>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</si>
  <si>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</si>
  <si>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</si>
  <si>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</si>
  <si>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</si>
  <si>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</si>
  <si>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</t>
  </si>
  <si>
    <t>3. Remuneração Bruta do Operador  (3.1 + 3.1)</t>
  </si>
  <si>
    <t>3.1. Pelo Transporte de Passageiros (1 x 2)</t>
  </si>
  <si>
    <t>3.1. Remuneração pelo Serviço Atende</t>
  </si>
  <si>
    <t>4. Acertos Financeiros (4.1. + 4.2. + 4.3. + 4.4.+ 5 - 6)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</si>
  <si>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</si>
  <si>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</si>
  <si>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</si>
  <si>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</si>
  <si>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</si>
  <si>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</si>
  <si>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</si>
  <si>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4.2.5. Aquisição de Cartão Operacional</t>
  </si>
  <si>
    <t>4.2.6. Pagamento por estimativa</t>
  </si>
  <si>
    <t>4.2.7. Banco Luso Brasileiro</t>
  </si>
  <si>
    <t>4.2.8. Prodata Mobility Basil S/A</t>
  </si>
  <si>
    <t>4.3. Revisão de Remuneração pelo Transporte Coletivo (1)</t>
  </si>
  <si>
    <t>4.4. Revisão de Remuneração pelo Serviço Atende (2)</t>
  </si>
  <si>
    <t>5. Saldo Inicial</t>
  </si>
  <si>
    <t>6. Saldo final</t>
  </si>
  <si>
    <t>7. Remuneração Líquida a Pagar às Empresas (3. + 4.)</t>
  </si>
  <si>
    <t>8. Distribuição da Remuneração entre as Empresas</t>
  </si>
  <si>
    <t>8.1. Spencer</t>
  </si>
  <si>
    <t>8.2. Norte Buss</t>
  </si>
  <si>
    <t>8.3. Transunião</t>
  </si>
  <si>
    <t>8.4. UPBus</t>
  </si>
  <si>
    <t>8.5. Pêssego Transportes</t>
  </si>
  <si>
    <t>8.6. Allibus  Transportes</t>
  </si>
  <si>
    <t xml:space="preserve">8.7. Movebuss  </t>
  </si>
  <si>
    <t>8.8. Imperial Transportes</t>
  </si>
  <si>
    <t>8.9. Transwolff</t>
  </si>
  <si>
    <t>8.10. A2 Transportes</t>
  </si>
  <si>
    <t>8.11. Transwolff</t>
  </si>
  <si>
    <t xml:space="preserve">8.12. Transcap </t>
  </si>
  <si>
    <t>8.13. Alfa Rodobus</t>
  </si>
  <si>
    <t>9. Tarifa de Remuneração por Passageiro(3)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</si>
  <si>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</si>
  <si>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</si>
  <si>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</si>
  <si>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</si>
  <si>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</si>
  <si>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</si>
  <si>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</si>
  <si>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9.8. Imperial</t>
  </si>
  <si>
    <t>9.9. Transwolff</t>
  </si>
  <si>
    <t>9.10. A2 Transportes</t>
  </si>
  <si>
    <t>9.11. Transwolff</t>
  </si>
  <si>
    <t>9.12. Transcap</t>
  </si>
  <si>
    <t>9.13.  Alfa Rodobus</t>
  </si>
  <si>
    <t>Nota:</t>
  </si>
  <si>
    <t>(1) Revisões:</t>
  </si>
  <si>
    <t xml:space="preserve">        - Remuneração do serviço atende referente à frota meses outubro/18, áreas 1 e 2, novembro e dezembro/18, todas as áreas; à hora extra, mês de dezembro/18, todas as áreas.</t>
  </si>
  <si>
    <t xml:space="preserve">        - Passageiros transportados, total de 609.859 passageiros</t>
  </si>
  <si>
    <t xml:space="preserve">        - Remuneração da rede de madrugada, meses de outubro/18 e janeiro/19.</t>
  </si>
  <si>
    <t>(3) Tarifa de remuneração de cada empresa considerando o  reequilibrio interno estabelecido e informado pelo consórcio. Não consideram os acertos financeiros previstos no item 7.</t>
  </si>
  <si>
    <t>OPERAÇÃO DE 01 A 28/02/19 - VENCIMENTO DE 08/02 A 11/03/19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</si>
</sst>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indent="1"/>
    </xf>
    <xf numFmtId="165" fontId="44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4" fillId="0" borderId="15" xfId="52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indent="3"/>
    </xf>
    <xf numFmtId="165" fontId="44" fillId="0" borderId="15" xfId="52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indent="3"/>
    </xf>
    <xf numFmtId="0" fontId="44" fillId="0" borderId="15" xfId="0" applyFont="1" applyFill="1" applyBorder="1" applyAlignment="1">
      <alignment horizontal="left" vertical="center" indent="4"/>
    </xf>
    <xf numFmtId="0" fontId="44" fillId="0" borderId="15" xfId="0" applyFont="1" applyFill="1" applyBorder="1" applyAlignment="1">
      <alignment horizontal="left" vertical="center" indent="2"/>
    </xf>
    <xf numFmtId="165" fontId="44" fillId="0" borderId="15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horizontal="left" vertical="center" indent="1"/>
    </xf>
    <xf numFmtId="164" fontId="44" fillId="0" borderId="15" xfId="52" applyFont="1" applyFill="1" applyBorder="1" applyAlignment="1">
      <alignment vertical="center"/>
    </xf>
    <xf numFmtId="166" fontId="44" fillId="0" borderId="15" xfId="45" applyNumberFormat="1" applyFont="1" applyFill="1" applyBorder="1" applyAlignment="1">
      <alignment horizontal="center" vertical="center"/>
    </xf>
    <xf numFmtId="164" fontId="45" fillId="0" borderId="15" xfId="45" applyNumberFormat="1" applyFont="1" applyFill="1" applyBorder="1" applyAlignment="1">
      <alignment vertical="center"/>
    </xf>
    <xf numFmtId="0" fontId="44" fillId="34" borderId="15" xfId="0" applyFont="1" applyFill="1" applyBorder="1" applyAlignment="1">
      <alignment horizontal="left" vertical="center" indent="2"/>
    </xf>
    <xf numFmtId="0" fontId="44" fillId="34" borderId="15" xfId="0" applyFont="1" applyFill="1" applyBorder="1" applyAlignment="1">
      <alignment vertical="center"/>
    </xf>
    <xf numFmtId="164" fontId="44" fillId="34" borderId="15" xfId="52" applyFont="1" applyFill="1" applyBorder="1" applyAlignment="1">
      <alignment vertical="center"/>
    </xf>
    <xf numFmtId="0" fontId="44" fillId="35" borderId="15" xfId="0" applyFont="1" applyFill="1" applyBorder="1" applyAlignment="1">
      <alignment horizontal="left" vertical="center" indent="1"/>
    </xf>
    <xf numFmtId="44" fontId="44" fillId="35" borderId="15" xfId="45" applyFont="1" applyFill="1" applyBorder="1" applyAlignment="1">
      <alignment horizontal="center" vertical="center"/>
    </xf>
    <xf numFmtId="164" fontId="0" fillId="0" borderId="0" xfId="52" applyFont="1" applyFill="1" applyAlignment="1">
      <alignment vertical="center"/>
    </xf>
    <xf numFmtId="0" fontId="44" fillId="34" borderId="15" xfId="0" applyFont="1" applyFill="1" applyBorder="1" applyAlignment="1">
      <alignment horizontal="left" vertical="center" indent="3"/>
    </xf>
    <xf numFmtId="44" fontId="44" fillId="34" borderId="15" xfId="45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44" fontId="44" fillId="0" borderId="15" xfId="45" applyFont="1" applyFill="1" applyBorder="1" applyAlignment="1">
      <alignment horizontal="center" vertical="center"/>
    </xf>
    <xf numFmtId="167" fontId="44" fillId="0" borderId="15" xfId="45" applyNumberFormat="1" applyFont="1" applyFill="1" applyBorder="1" applyAlignment="1">
      <alignment horizontal="center" vertical="center"/>
    </xf>
    <xf numFmtId="167" fontId="44" fillId="0" borderId="15" xfId="45" applyNumberFormat="1" applyFont="1" applyFill="1" applyBorder="1" applyAlignment="1">
      <alignment vertical="center"/>
    </xf>
    <xf numFmtId="164" fontId="44" fillId="0" borderId="15" xfId="52" applyFont="1" applyFill="1" applyBorder="1" applyAlignment="1">
      <alignment horizontal="center" vertical="center"/>
    </xf>
    <xf numFmtId="164" fontId="44" fillId="0" borderId="15" xfId="45" applyNumberFormat="1" applyFont="1" applyFill="1" applyBorder="1" applyAlignment="1">
      <alignment vertical="center"/>
    </xf>
    <xf numFmtId="164" fontId="44" fillId="0" borderId="15" xfId="45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43" fontId="0" fillId="0" borderId="0" xfId="0" applyNumberFormat="1" applyAlignment="1">
      <alignment/>
    </xf>
    <xf numFmtId="164" fontId="44" fillId="0" borderId="15" xfId="52" applyFont="1" applyFill="1" applyBorder="1" applyAlignment="1">
      <alignment horizontal="left" vertical="center" indent="2"/>
    </xf>
    <xf numFmtId="0" fontId="44" fillId="34" borderId="15" xfId="0" applyFont="1" applyFill="1" applyBorder="1" applyAlignment="1">
      <alignment horizontal="left" vertical="center" indent="1"/>
    </xf>
    <xf numFmtId="44" fontId="44" fillId="0" borderId="15" xfId="45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44" fontId="44" fillId="0" borderId="12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164" fontId="44" fillId="0" borderId="12" xfId="52" applyFont="1" applyFill="1" applyBorder="1" applyAlignment="1">
      <alignment vertical="center"/>
    </xf>
    <xf numFmtId="164" fontId="0" fillId="0" borderId="0" xfId="52" applyFont="1" applyAlignment="1">
      <alignment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44" fontId="44" fillId="0" borderId="15" xfId="45" applyFont="1" applyBorder="1" applyAlignment="1">
      <alignment vertical="center"/>
    </xf>
    <xf numFmtId="164" fontId="44" fillId="0" borderId="15" xfId="45" applyNumberFormat="1" applyFont="1" applyBorder="1" applyAlignment="1">
      <alignment vertical="center"/>
    </xf>
    <xf numFmtId="44" fontId="44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indent="2"/>
    </xf>
    <xf numFmtId="164" fontId="44" fillId="0" borderId="13" xfId="45" applyNumberFormat="1" applyFont="1" applyBorder="1" applyAlignment="1">
      <alignment vertical="center"/>
    </xf>
    <xf numFmtId="164" fontId="44" fillId="0" borderId="13" xfId="45" applyNumberFormat="1" applyFont="1" applyFill="1" applyBorder="1" applyAlignment="1">
      <alignment vertical="center"/>
    </xf>
    <xf numFmtId="168" fontId="44" fillId="0" borderId="15" xfId="52" applyNumberFormat="1" applyFont="1" applyBorder="1" applyAlignment="1">
      <alignment vertical="center"/>
    </xf>
    <xf numFmtId="168" fontId="44" fillId="0" borderId="15" xfId="52" applyNumberFormat="1" applyFont="1" applyFill="1" applyBorder="1" applyAlignment="1">
      <alignment vertical="center"/>
    </xf>
    <xf numFmtId="44" fontId="45" fillId="0" borderId="15" xfId="45" applyFont="1" applyFill="1" applyBorder="1" applyAlignment="1">
      <alignment vertical="center"/>
    </xf>
    <xf numFmtId="168" fontId="44" fillId="0" borderId="12" xfId="52" applyNumberFormat="1" applyFont="1" applyBorder="1" applyAlignment="1">
      <alignment vertical="center"/>
    </xf>
    <xf numFmtId="168" fontId="44" fillId="0" borderId="12" xfId="52" applyNumberFormat="1" applyFont="1" applyFill="1" applyBorder="1" applyAlignment="1">
      <alignment vertical="center"/>
    </xf>
    <xf numFmtId="167" fontId="44" fillId="0" borderId="12" xfId="45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2" applyFont="1" applyAlignment="1">
      <alignment/>
    </xf>
    <xf numFmtId="165" fontId="0" fillId="0" borderId="0" xfId="52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87</xdr:row>
      <xdr:rowOff>0</xdr:rowOff>
    </xdr:from>
    <xdr:to>
      <xdr:col>2</xdr:col>
      <xdr:colOff>914400</xdr:colOff>
      <xdr:row>88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09073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914400</xdr:colOff>
      <xdr:row>88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09073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914400</xdr:colOff>
      <xdr:row>88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209073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914400</xdr:colOff>
      <xdr:row>39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65200" y="9572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19</xdr:col>
      <xdr:colOff>200025</xdr:colOff>
      <xdr:row>39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555825" y="9572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39</xdr:row>
      <xdr:rowOff>0</xdr:rowOff>
    </xdr:from>
    <xdr:to>
      <xdr:col>19</xdr:col>
      <xdr:colOff>914400</xdr:colOff>
      <xdr:row>39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270200" y="9572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914400</xdr:colOff>
      <xdr:row>39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60825" y="9572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soma_fe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19"/>
      <sheetName val="020219"/>
      <sheetName val="030219"/>
      <sheetName val="040219"/>
      <sheetName val="050219"/>
      <sheetName val="060219"/>
      <sheetName val="070219"/>
      <sheetName val="080219"/>
      <sheetName val="090219"/>
      <sheetName val="100219"/>
      <sheetName val="110219"/>
      <sheetName val="120219"/>
      <sheetName val="130219"/>
      <sheetName val="140219"/>
      <sheetName val="150219"/>
      <sheetName val="160219"/>
      <sheetName val="170219"/>
      <sheetName val="180219"/>
      <sheetName val="190219"/>
      <sheetName val="200219"/>
      <sheetName val="210219"/>
      <sheetName val="220219"/>
      <sheetName val="230219"/>
      <sheetName val="240219"/>
      <sheetName val="250219"/>
      <sheetName val="260219"/>
      <sheetName val="270219"/>
      <sheetName val="280219"/>
      <sheetName val="soma"/>
      <sheetName val="soma sem formu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0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4.25"/>
  <cols>
    <col min="1" max="1" width="72.125" style="2" customWidth="1"/>
    <col min="2" max="2" width="18.375" style="2" customWidth="1"/>
    <col min="3" max="3" width="16.875" style="2" customWidth="1"/>
    <col min="4" max="4" width="17.125" style="2" customWidth="1"/>
    <col min="5" max="5" width="16.25390625" style="2" customWidth="1"/>
    <col min="6" max="6" width="17.125" style="2" customWidth="1"/>
    <col min="7" max="7" width="17.50390625" style="2" customWidth="1"/>
    <col min="8" max="9" width="17.00390625" style="2" customWidth="1"/>
    <col min="10" max="10" width="19.125" style="2" customWidth="1"/>
    <col min="11" max="11" width="18.50390625" style="2" customWidth="1"/>
    <col min="12" max="12" width="16.8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375" style="2" bestFit="1" customWidth="1"/>
    <col min="17" max="17" width="17.625" style="2" bestFit="1" customWidth="1"/>
    <col min="18" max="18" width="15.625" style="2" bestFit="1" customWidth="1"/>
    <col min="19" max="19" width="9.375" style="2" bestFit="1" customWidth="1"/>
    <col min="20" max="20" width="15.625" style="2" bestFit="1" customWidth="1"/>
    <col min="21" max="21" width="15.875" style="2" bestFit="1" customWidth="1"/>
    <col min="22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1</v>
      </c>
      <c r="D3" s="6">
        <v>4.3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4</v>
      </c>
    </row>
    <row r="5" spans="1:15" ht="42" customHeight="1">
      <c r="A5" s="8"/>
      <c r="B5" s="10" t="s">
        <v>5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12</v>
      </c>
      <c r="M5" s="10" t="s">
        <v>14</v>
      </c>
      <c r="N5" s="10" t="s">
        <v>15</v>
      </c>
      <c r="O5" s="8"/>
    </row>
    <row r="6" spans="1:15" ht="20.25" customHeight="1">
      <c r="A6" s="8"/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2" t="s">
        <v>22</v>
      </c>
      <c r="I6" s="12" t="s">
        <v>23</v>
      </c>
      <c r="J6" s="11" t="s">
        <v>24</v>
      </c>
      <c r="K6" s="11" t="s">
        <v>25</v>
      </c>
      <c r="L6" s="11" t="s">
        <v>26</v>
      </c>
      <c r="M6" s="11" t="s">
        <v>27</v>
      </c>
      <c r="N6" s="11" t="s">
        <v>28</v>
      </c>
      <c r="O6" s="8"/>
    </row>
    <row r="7" spans="1:26" ht="18.75" customHeight="1">
      <c r="A7" s="13" t="s">
        <v>29</v>
      </c>
      <c r="B7" s="14">
        <f aca="true" t="shared" si="0" ref="B7:N7">B8+B18+B22</f>
        <v>11836472</v>
      </c>
      <c r="C7" s="14">
        <f t="shared" si="0"/>
        <v>8595370</v>
      </c>
      <c r="D7" s="14">
        <f t="shared" si="0"/>
        <v>8875536</v>
      </c>
      <c r="E7" s="14">
        <f t="shared" si="0"/>
        <v>1615259</v>
      </c>
      <c r="F7" s="14">
        <f t="shared" si="0"/>
        <v>7691250</v>
      </c>
      <c r="G7" s="14">
        <f t="shared" si="0"/>
        <v>12102345</v>
      </c>
      <c r="H7" s="14">
        <f t="shared" si="0"/>
        <v>8408640</v>
      </c>
      <c r="I7" s="14">
        <f t="shared" si="0"/>
        <v>1363887</v>
      </c>
      <c r="J7" s="14">
        <f t="shared" si="0"/>
        <v>10441779</v>
      </c>
      <c r="K7" s="14">
        <f t="shared" si="0"/>
        <v>7253215</v>
      </c>
      <c r="L7" s="14">
        <f t="shared" si="0"/>
        <v>8821899</v>
      </c>
      <c r="M7" s="14">
        <f t="shared" si="0"/>
        <v>3363722</v>
      </c>
      <c r="N7" s="14">
        <f t="shared" si="0"/>
        <v>2249646</v>
      </c>
      <c r="O7" s="14">
        <f>+O8+O18+O22</f>
        <v>92619020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5" t="s">
        <v>30</v>
      </c>
      <c r="B8" s="16">
        <f aca="true" t="shared" si="1" ref="B8:N8">+B9+B10+B14</f>
        <v>5646565</v>
      </c>
      <c r="C8" s="16">
        <f t="shared" si="1"/>
        <v>4350306</v>
      </c>
      <c r="D8" s="16">
        <f t="shared" si="1"/>
        <v>4819649</v>
      </c>
      <c r="E8" s="16">
        <f t="shared" si="1"/>
        <v>794406</v>
      </c>
      <c r="F8" s="16">
        <f t="shared" si="1"/>
        <v>3901684</v>
      </c>
      <c r="G8" s="16">
        <f t="shared" si="1"/>
        <v>6236106</v>
      </c>
      <c r="H8" s="16">
        <f t="shared" si="1"/>
        <v>4148753</v>
      </c>
      <c r="I8" s="16">
        <f t="shared" si="1"/>
        <v>697255</v>
      </c>
      <c r="J8" s="16">
        <f t="shared" si="1"/>
        <v>5476690</v>
      </c>
      <c r="K8" s="16">
        <f t="shared" si="1"/>
        <v>3704460</v>
      </c>
      <c r="L8" s="16">
        <f t="shared" si="1"/>
        <v>4358981</v>
      </c>
      <c r="M8" s="16">
        <f t="shared" si="1"/>
        <v>1848275</v>
      </c>
      <c r="N8" s="16">
        <f t="shared" si="1"/>
        <v>1307038</v>
      </c>
      <c r="O8" s="16">
        <f>SUM(B8:N8)</f>
        <v>47290168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7" t="s">
        <v>31</v>
      </c>
      <c r="B9" s="18">
        <v>577167</v>
      </c>
      <c r="C9" s="18">
        <v>543940</v>
      </c>
      <c r="D9" s="18">
        <v>374100</v>
      </c>
      <c r="E9" s="18">
        <v>73911</v>
      </c>
      <c r="F9" s="18">
        <v>327990</v>
      </c>
      <c r="G9" s="18">
        <v>593937</v>
      </c>
      <c r="H9" s="18">
        <v>528422</v>
      </c>
      <c r="I9" s="18">
        <v>86967</v>
      </c>
      <c r="J9" s="18">
        <v>380705</v>
      </c>
      <c r="K9" s="18">
        <v>425775</v>
      </c>
      <c r="L9" s="18">
        <v>352378</v>
      </c>
      <c r="M9" s="18">
        <v>211155</v>
      </c>
      <c r="N9" s="18">
        <v>158450</v>
      </c>
      <c r="O9" s="16">
        <f aca="true" t="shared" si="2" ref="O9:O17">SUM(B9:N9)</f>
        <v>4634897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9" t="s">
        <v>32</v>
      </c>
      <c r="B10" s="18">
        <f>B11+B12+B13</f>
        <v>4837809</v>
      </c>
      <c r="C10" s="18">
        <f>C11+C12+C13</f>
        <v>3631598</v>
      </c>
      <c r="D10" s="18">
        <f>D11+D12+D13</f>
        <v>4257280</v>
      </c>
      <c r="E10" s="18">
        <f>E11+E12+E13</f>
        <v>689524</v>
      </c>
      <c r="F10" s="18">
        <f aca="true" t="shared" si="3" ref="F10:N10">F11+F12+F13</f>
        <v>3406392</v>
      </c>
      <c r="G10" s="18">
        <f t="shared" si="3"/>
        <v>5366347</v>
      </c>
      <c r="H10" s="18">
        <f>H11+H12+H13</f>
        <v>3461553</v>
      </c>
      <c r="I10" s="18">
        <f>I11+I12+I13</f>
        <v>583089</v>
      </c>
      <c r="J10" s="18">
        <f>J11+J12+J13</f>
        <v>4864241</v>
      </c>
      <c r="K10" s="18">
        <f>K11+K12+K13</f>
        <v>3127484</v>
      </c>
      <c r="L10" s="18">
        <f>L11+L12+L13</f>
        <v>3810814</v>
      </c>
      <c r="M10" s="18">
        <f t="shared" si="3"/>
        <v>1570677</v>
      </c>
      <c r="N10" s="18">
        <f t="shared" si="3"/>
        <v>1109116</v>
      </c>
      <c r="O10" s="16">
        <f t="shared" si="2"/>
        <v>40715924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20" t="s">
        <v>33</v>
      </c>
      <c r="B11" s="18">
        <v>2413245</v>
      </c>
      <c r="C11" s="18">
        <v>1836737</v>
      </c>
      <c r="D11" s="18">
        <v>2040578</v>
      </c>
      <c r="E11" s="18">
        <v>341265</v>
      </c>
      <c r="F11" s="18">
        <v>1647507</v>
      </c>
      <c r="G11" s="18">
        <v>2629075</v>
      </c>
      <c r="H11" s="18">
        <v>1759433</v>
      </c>
      <c r="I11" s="18">
        <v>300193</v>
      </c>
      <c r="J11" s="18">
        <v>2438969</v>
      </c>
      <c r="K11" s="18">
        <v>1543005</v>
      </c>
      <c r="L11" s="18">
        <v>1871032</v>
      </c>
      <c r="M11" s="18">
        <v>753552</v>
      </c>
      <c r="N11" s="18">
        <v>515913</v>
      </c>
      <c r="O11" s="16">
        <f t="shared" si="2"/>
        <v>20090504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0" t="s">
        <v>34</v>
      </c>
      <c r="B12" s="18">
        <v>2317634</v>
      </c>
      <c r="C12" s="18">
        <v>1664569</v>
      </c>
      <c r="D12" s="18">
        <v>2129208</v>
      </c>
      <c r="E12" s="18">
        <v>325800</v>
      </c>
      <c r="F12" s="18">
        <v>1654601</v>
      </c>
      <c r="G12" s="18">
        <v>2542320</v>
      </c>
      <c r="H12" s="18">
        <v>1603393</v>
      </c>
      <c r="I12" s="18">
        <v>266543</v>
      </c>
      <c r="J12" s="18">
        <v>2333935</v>
      </c>
      <c r="K12" s="18">
        <v>1502855</v>
      </c>
      <c r="L12" s="18">
        <v>1864115</v>
      </c>
      <c r="M12" s="18">
        <v>778834</v>
      </c>
      <c r="N12" s="18">
        <v>568878</v>
      </c>
      <c r="O12" s="16">
        <f t="shared" si="2"/>
        <v>19552685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20" t="s">
        <v>35</v>
      </c>
      <c r="B13" s="18">
        <v>106930</v>
      </c>
      <c r="C13" s="18">
        <v>130292</v>
      </c>
      <c r="D13" s="18">
        <v>87494</v>
      </c>
      <c r="E13" s="18">
        <v>22459</v>
      </c>
      <c r="F13" s="18">
        <v>104284</v>
      </c>
      <c r="G13" s="18">
        <v>194952</v>
      </c>
      <c r="H13" s="18">
        <v>98727</v>
      </c>
      <c r="I13" s="18">
        <v>16353</v>
      </c>
      <c r="J13" s="18">
        <v>91337</v>
      </c>
      <c r="K13" s="18">
        <v>81624</v>
      </c>
      <c r="L13" s="18">
        <v>75667</v>
      </c>
      <c r="M13" s="18">
        <v>38291</v>
      </c>
      <c r="N13" s="18">
        <v>24325</v>
      </c>
      <c r="O13" s="16">
        <f t="shared" si="2"/>
        <v>1072735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9" t="s">
        <v>36</v>
      </c>
      <c r="B14" s="18">
        <f>B15+B16+B17</f>
        <v>231589</v>
      </c>
      <c r="C14" s="18">
        <f>C15+C16+C17</f>
        <v>174768</v>
      </c>
      <c r="D14" s="18">
        <f>D15+D16+D17</f>
        <v>188269</v>
      </c>
      <c r="E14" s="18">
        <f>E15+E16+E17</f>
        <v>30971</v>
      </c>
      <c r="F14" s="18">
        <f aca="true" t="shared" si="4" ref="F14:N14">F15+F16+F17</f>
        <v>167302</v>
      </c>
      <c r="G14" s="18">
        <f t="shared" si="4"/>
        <v>275822</v>
      </c>
      <c r="H14" s="18">
        <f>H15+H16+H17</f>
        <v>158778</v>
      </c>
      <c r="I14" s="18">
        <f>I15+I16+I17</f>
        <v>27199</v>
      </c>
      <c r="J14" s="18">
        <f>J15+J16+J17</f>
        <v>231744</v>
      </c>
      <c r="K14" s="18">
        <f>K15+K16+K17</f>
        <v>151201</v>
      </c>
      <c r="L14" s="18">
        <f>L15+L16+L17</f>
        <v>195789</v>
      </c>
      <c r="M14" s="18">
        <f t="shared" si="4"/>
        <v>66443</v>
      </c>
      <c r="N14" s="18">
        <f t="shared" si="4"/>
        <v>39472</v>
      </c>
      <c r="O14" s="16">
        <f t="shared" si="2"/>
        <v>1939347</v>
      </c>
    </row>
    <row r="15" spans="1:26" ht="18.75" customHeight="1">
      <c r="A15" s="20" t="s">
        <v>37</v>
      </c>
      <c r="B15" s="18">
        <v>230908</v>
      </c>
      <c r="C15" s="18">
        <v>174342</v>
      </c>
      <c r="D15" s="18">
        <v>188061</v>
      </c>
      <c r="E15" s="18">
        <v>30869</v>
      </c>
      <c r="F15" s="18">
        <v>167051</v>
      </c>
      <c r="G15" s="18">
        <v>275445</v>
      </c>
      <c r="H15" s="18">
        <v>158487</v>
      </c>
      <c r="I15" s="18">
        <v>27121</v>
      </c>
      <c r="J15" s="18">
        <v>231376</v>
      </c>
      <c r="K15" s="18">
        <v>151007</v>
      </c>
      <c r="L15" s="18">
        <v>195508</v>
      </c>
      <c r="M15" s="18">
        <v>66327</v>
      </c>
      <c r="N15" s="18">
        <v>39309</v>
      </c>
      <c r="O15" s="16">
        <f t="shared" si="2"/>
        <v>1935811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38</v>
      </c>
      <c r="B16" s="18">
        <v>250</v>
      </c>
      <c r="C16" s="18">
        <v>198</v>
      </c>
      <c r="D16" s="18">
        <v>113</v>
      </c>
      <c r="E16" s="18">
        <v>38</v>
      </c>
      <c r="F16" s="18">
        <v>98</v>
      </c>
      <c r="G16" s="18">
        <v>199</v>
      </c>
      <c r="H16" s="18">
        <v>170</v>
      </c>
      <c r="I16" s="18">
        <v>48</v>
      </c>
      <c r="J16" s="18">
        <v>222</v>
      </c>
      <c r="K16" s="18">
        <v>92</v>
      </c>
      <c r="L16" s="18">
        <v>116</v>
      </c>
      <c r="M16" s="18">
        <v>93</v>
      </c>
      <c r="N16" s="18">
        <v>116</v>
      </c>
      <c r="O16" s="16">
        <f t="shared" si="2"/>
        <v>1753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 t="s">
        <v>39</v>
      </c>
      <c r="B17" s="18">
        <v>431</v>
      </c>
      <c r="C17" s="18">
        <v>228</v>
      </c>
      <c r="D17" s="18">
        <v>95</v>
      </c>
      <c r="E17" s="18">
        <v>64</v>
      </c>
      <c r="F17" s="18">
        <v>153</v>
      </c>
      <c r="G17" s="18">
        <v>178</v>
      </c>
      <c r="H17" s="18">
        <v>121</v>
      </c>
      <c r="I17" s="18">
        <v>30</v>
      </c>
      <c r="J17" s="18">
        <v>146</v>
      </c>
      <c r="K17" s="18">
        <v>102</v>
      </c>
      <c r="L17" s="18">
        <v>165</v>
      </c>
      <c r="M17" s="18">
        <v>23</v>
      </c>
      <c r="N17" s="18">
        <v>47</v>
      </c>
      <c r="O17" s="16">
        <f t="shared" si="2"/>
        <v>1783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1" t="s">
        <v>40</v>
      </c>
      <c r="B18" s="22">
        <f>B19+B20+B21</f>
        <v>3485743</v>
      </c>
      <c r="C18" s="22">
        <f>C19+C20+C21</f>
        <v>2127695</v>
      </c>
      <c r="D18" s="22">
        <f>D19+D20+D21</f>
        <v>1970991</v>
      </c>
      <c r="E18" s="22">
        <f>E19+E20+E21</f>
        <v>361755</v>
      </c>
      <c r="F18" s="22">
        <f aca="true" t="shared" si="5" ref="F18:N18">F19+F20+F21</f>
        <v>1812678</v>
      </c>
      <c r="G18" s="22">
        <f t="shared" si="5"/>
        <v>2801326</v>
      </c>
      <c r="H18" s="22">
        <f>H19+H20+H21</f>
        <v>2243701</v>
      </c>
      <c r="I18" s="22">
        <f>I19+I20+I21</f>
        <v>349085</v>
      </c>
      <c r="J18" s="22">
        <f>J19+J20+J21</f>
        <v>2864824</v>
      </c>
      <c r="K18" s="22">
        <f>K19+K20+K21</f>
        <v>1867259</v>
      </c>
      <c r="L18" s="22">
        <f>L19+L20+L21</f>
        <v>2789494</v>
      </c>
      <c r="M18" s="22">
        <f t="shared" si="5"/>
        <v>994470</v>
      </c>
      <c r="N18" s="22">
        <f t="shared" si="5"/>
        <v>617319</v>
      </c>
      <c r="O18" s="16">
        <f aca="true" t="shared" si="6" ref="O18:O24">SUM(B18:N18)</f>
        <v>24286340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7" t="s">
        <v>41</v>
      </c>
      <c r="B19" s="18">
        <v>1896051</v>
      </c>
      <c r="C19" s="18">
        <v>1237769</v>
      </c>
      <c r="D19" s="18">
        <v>1061743</v>
      </c>
      <c r="E19" s="18">
        <v>206309</v>
      </c>
      <c r="F19" s="18">
        <v>997972</v>
      </c>
      <c r="G19" s="18">
        <v>1562819</v>
      </c>
      <c r="H19" s="18">
        <v>1284052</v>
      </c>
      <c r="I19" s="18">
        <v>205098</v>
      </c>
      <c r="J19" s="18">
        <v>1601567</v>
      </c>
      <c r="K19" s="18">
        <v>1030668</v>
      </c>
      <c r="L19" s="18">
        <v>1496004</v>
      </c>
      <c r="M19" s="18">
        <v>536509</v>
      </c>
      <c r="N19" s="18">
        <v>324989</v>
      </c>
      <c r="O19" s="16">
        <f t="shared" si="6"/>
        <v>13441550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42</v>
      </c>
      <c r="B20" s="18">
        <v>1536887</v>
      </c>
      <c r="C20" s="18">
        <v>844157</v>
      </c>
      <c r="D20" s="18">
        <v>878616</v>
      </c>
      <c r="E20" s="18">
        <v>147358</v>
      </c>
      <c r="F20" s="18">
        <v>778267</v>
      </c>
      <c r="G20" s="18">
        <v>1172633</v>
      </c>
      <c r="H20" s="18">
        <v>921856</v>
      </c>
      <c r="I20" s="18">
        <v>138424</v>
      </c>
      <c r="J20" s="18">
        <v>1221111</v>
      </c>
      <c r="K20" s="18">
        <v>804623</v>
      </c>
      <c r="L20" s="18">
        <v>1254988</v>
      </c>
      <c r="M20" s="18">
        <v>441812</v>
      </c>
      <c r="N20" s="18">
        <v>283363</v>
      </c>
      <c r="O20" s="16">
        <f t="shared" si="6"/>
        <v>10424095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7" t="s">
        <v>43</v>
      </c>
      <c r="B21" s="18">
        <v>52805</v>
      </c>
      <c r="C21" s="18">
        <v>45769</v>
      </c>
      <c r="D21" s="18">
        <v>30632</v>
      </c>
      <c r="E21" s="18">
        <v>8088</v>
      </c>
      <c r="F21" s="18">
        <v>36439</v>
      </c>
      <c r="G21" s="18">
        <v>65874</v>
      </c>
      <c r="H21" s="18">
        <v>37793</v>
      </c>
      <c r="I21" s="18">
        <v>5563</v>
      </c>
      <c r="J21" s="18">
        <v>42146</v>
      </c>
      <c r="K21" s="18">
        <v>31968</v>
      </c>
      <c r="L21" s="18">
        <v>38502</v>
      </c>
      <c r="M21" s="18">
        <v>16149</v>
      </c>
      <c r="N21" s="18">
        <v>8967</v>
      </c>
      <c r="O21" s="16">
        <f t="shared" si="6"/>
        <v>420695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21" t="s">
        <v>44</v>
      </c>
      <c r="B22" s="18">
        <f>B23+B24</f>
        <v>2704164</v>
      </c>
      <c r="C22" s="18">
        <f>C23+C24</f>
        <v>2117369</v>
      </c>
      <c r="D22" s="18">
        <f>D23+D24</f>
        <v>2084896</v>
      </c>
      <c r="E22" s="18">
        <f>E23+E24</f>
        <v>459098</v>
      </c>
      <c r="F22" s="18">
        <f aca="true" t="shared" si="7" ref="F22:N22">F23+F24</f>
        <v>1976888</v>
      </c>
      <c r="G22" s="18">
        <f t="shared" si="7"/>
        <v>3064913</v>
      </c>
      <c r="H22" s="18">
        <f>H23+H24</f>
        <v>2016186</v>
      </c>
      <c r="I22" s="18">
        <f>I23+I24</f>
        <v>317547</v>
      </c>
      <c r="J22" s="18">
        <f>J23+J24</f>
        <v>2100265</v>
      </c>
      <c r="K22" s="18">
        <f>K23+K24</f>
        <v>1681496</v>
      </c>
      <c r="L22" s="18">
        <f>L23+L24</f>
        <v>1673424</v>
      </c>
      <c r="M22" s="18">
        <f t="shared" si="7"/>
        <v>520977</v>
      </c>
      <c r="N22" s="18">
        <f t="shared" si="7"/>
        <v>325289</v>
      </c>
      <c r="O22" s="16">
        <f t="shared" si="6"/>
        <v>21042512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7" t="s">
        <v>45</v>
      </c>
      <c r="B23" s="18">
        <v>1940913</v>
      </c>
      <c r="C23" s="18">
        <v>1592245</v>
      </c>
      <c r="D23" s="18">
        <v>1542014</v>
      </c>
      <c r="E23" s="18">
        <v>356111</v>
      </c>
      <c r="F23" s="18">
        <v>1466556</v>
      </c>
      <c r="G23" s="18">
        <v>2360501</v>
      </c>
      <c r="H23" s="18">
        <v>1590120</v>
      </c>
      <c r="I23" s="18">
        <v>262298</v>
      </c>
      <c r="J23" s="18">
        <v>1568572</v>
      </c>
      <c r="K23" s="18">
        <v>1292109</v>
      </c>
      <c r="L23" s="18">
        <v>1255521</v>
      </c>
      <c r="M23" s="18">
        <v>395096</v>
      </c>
      <c r="N23" s="18">
        <v>226088</v>
      </c>
      <c r="O23" s="16">
        <f t="shared" si="6"/>
        <v>15848144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46</v>
      </c>
      <c r="B24" s="18">
        <v>763251</v>
      </c>
      <c r="C24" s="18">
        <v>525124</v>
      </c>
      <c r="D24" s="18">
        <v>542882</v>
      </c>
      <c r="E24" s="18">
        <v>102987</v>
      </c>
      <c r="F24" s="18">
        <v>510332</v>
      </c>
      <c r="G24" s="18">
        <v>704412</v>
      </c>
      <c r="H24" s="18">
        <v>426066</v>
      </c>
      <c r="I24" s="18">
        <v>55249</v>
      </c>
      <c r="J24" s="18">
        <v>531693</v>
      </c>
      <c r="K24" s="18">
        <v>389387</v>
      </c>
      <c r="L24" s="18">
        <v>417903</v>
      </c>
      <c r="M24" s="18">
        <v>125881</v>
      </c>
      <c r="N24" s="18">
        <v>99201</v>
      </c>
      <c r="O24" s="16">
        <f t="shared" si="6"/>
        <v>5194368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4"/>
    </row>
    <row r="26" spans="1:26" ht="18.75" customHeight="1">
      <c r="A26" s="23" t="s">
        <v>47</v>
      </c>
      <c r="B26" s="25">
        <v>2.1856</v>
      </c>
      <c r="C26" s="25">
        <v>2.2981</v>
      </c>
      <c r="D26" s="25">
        <v>1.9607</v>
      </c>
      <c r="E26" s="25">
        <v>2.9593</v>
      </c>
      <c r="F26" s="25">
        <v>2.2515</v>
      </c>
      <c r="G26" s="25">
        <v>1.8563</v>
      </c>
      <c r="H26" s="25">
        <v>2.1676</v>
      </c>
      <c r="I26" s="25">
        <v>2.3751</v>
      </c>
      <c r="J26" s="25">
        <v>2.1734</v>
      </c>
      <c r="K26" s="25">
        <v>2.4846</v>
      </c>
      <c r="L26" s="25">
        <v>2.4314</v>
      </c>
      <c r="M26" s="25">
        <v>3.0665</v>
      </c>
      <c r="N26" s="25">
        <v>2.6231</v>
      </c>
      <c r="O26" s="26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spans="1:17" ht="18.75" customHeight="1">
      <c r="A28" s="30" t="s">
        <v>48</v>
      </c>
      <c r="B28" s="31">
        <f>B29+B30</f>
        <v>26000032.963200003</v>
      </c>
      <c r="C28" s="31">
        <f aca="true" t="shared" si="8" ref="C28:N28">C29+C30</f>
        <v>19966413.676999997</v>
      </c>
      <c r="D28" s="31">
        <f t="shared" si="8"/>
        <v>17727808.7952</v>
      </c>
      <c r="E28" s="31">
        <f t="shared" si="8"/>
        <v>4780035.958699999</v>
      </c>
      <c r="F28" s="31">
        <f t="shared" si="8"/>
        <v>17644652.794999998</v>
      </c>
      <c r="G28" s="31">
        <f t="shared" si="8"/>
        <v>22596270.78350001</v>
      </c>
      <c r="H28" s="31">
        <f t="shared" si="8"/>
        <v>18324599.143999998</v>
      </c>
      <c r="I28" s="31">
        <f t="shared" si="8"/>
        <v>3239368.013700001</v>
      </c>
      <c r="J28" s="31">
        <f t="shared" si="8"/>
        <v>23086005.678600002</v>
      </c>
      <c r="K28" s="31">
        <f t="shared" si="8"/>
        <v>18525472.669</v>
      </c>
      <c r="L28" s="31">
        <f t="shared" si="8"/>
        <v>21834847.4286</v>
      </c>
      <c r="M28" s="31">
        <f t="shared" si="8"/>
        <v>10468895.592999997</v>
      </c>
      <c r="N28" s="31">
        <f t="shared" si="8"/>
        <v>5969606.4926</v>
      </c>
      <c r="O28" s="31">
        <f>SUM(B28:N28)</f>
        <v>210164009.99210003</v>
      </c>
      <c r="Q28" s="32"/>
    </row>
    <row r="29" spans="1:15" ht="18.75" customHeight="1">
      <c r="A29" s="33" t="s">
        <v>49</v>
      </c>
      <c r="B29" s="29">
        <v>25869793.2032</v>
      </c>
      <c r="C29" s="29">
        <v>19753019.797</v>
      </c>
      <c r="D29" s="29">
        <v>17402263.435200002</v>
      </c>
      <c r="E29" s="29">
        <v>4780035.958699999</v>
      </c>
      <c r="F29" s="29">
        <v>17316849.375</v>
      </c>
      <c r="G29" s="29">
        <v>22465583.023500007</v>
      </c>
      <c r="H29" s="29">
        <v>18226568.064</v>
      </c>
      <c r="I29" s="29">
        <v>3239368.013700001</v>
      </c>
      <c r="J29" s="29">
        <v>22694162.478600003</v>
      </c>
      <c r="K29" s="29">
        <v>18021337.989</v>
      </c>
      <c r="L29" s="29">
        <v>21449565.2286</v>
      </c>
      <c r="M29" s="29">
        <v>10314853.512999997</v>
      </c>
      <c r="N29" s="29">
        <v>5901046.4226</v>
      </c>
      <c r="O29" s="34">
        <f>SUM(B29:N29)</f>
        <v>207434446.50210002</v>
      </c>
    </row>
    <row r="30" spans="1:26" ht="18.75" customHeight="1">
      <c r="A30" s="21" t="s">
        <v>50</v>
      </c>
      <c r="B30" s="29">
        <v>130239.75999999997</v>
      </c>
      <c r="C30" s="29">
        <v>213393.87999999998</v>
      </c>
      <c r="D30" s="29">
        <v>325545.3599999999</v>
      </c>
      <c r="E30" s="29">
        <v>0</v>
      </c>
      <c r="F30" s="29">
        <v>327803.41999999987</v>
      </c>
      <c r="G30" s="29">
        <v>130687.75999999997</v>
      </c>
      <c r="H30" s="29">
        <v>98031.08</v>
      </c>
      <c r="I30" s="29">
        <v>0</v>
      </c>
      <c r="J30" s="29">
        <v>391843.2000000001</v>
      </c>
      <c r="K30" s="29">
        <v>504134.68</v>
      </c>
      <c r="L30" s="29">
        <v>385282.2000000001</v>
      </c>
      <c r="M30" s="29">
        <v>154042.08</v>
      </c>
      <c r="N30" s="29">
        <v>68560.07000000004</v>
      </c>
      <c r="O30" s="34">
        <f>SUM(B30:N30)</f>
        <v>2729563.49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7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8.75" customHeight="1">
      <c r="A32" s="23" t="s">
        <v>51</v>
      </c>
      <c r="B32" s="37">
        <f aca="true" t="shared" si="9" ref="B32:O32">+B33+B35+B44+B45+B46-B47</f>
        <v>-2430398.48</v>
      </c>
      <c r="C32" s="37">
        <f t="shared" si="9"/>
        <v>-2243886.0900000003</v>
      </c>
      <c r="D32" s="37">
        <f t="shared" si="9"/>
        <v>-2343043.4599999995</v>
      </c>
      <c r="E32" s="37">
        <f t="shared" si="9"/>
        <v>-318114.99999999994</v>
      </c>
      <c r="F32" s="37">
        <f t="shared" si="9"/>
        <v>-1316860.59</v>
      </c>
      <c r="G32" s="37">
        <f t="shared" si="9"/>
        <v>-2374937.62</v>
      </c>
      <c r="H32" s="37">
        <f t="shared" si="9"/>
        <v>-2117305.4199999995</v>
      </c>
      <c r="I32" s="37">
        <f t="shared" si="9"/>
        <v>-333434.58999999997</v>
      </c>
      <c r="J32" s="37">
        <f t="shared" si="9"/>
        <v>-1571631.31</v>
      </c>
      <c r="K32" s="37">
        <f t="shared" si="9"/>
        <v>-2034603.2900000003</v>
      </c>
      <c r="L32" s="37">
        <f t="shared" si="9"/>
        <v>-1321385.6099999996</v>
      </c>
      <c r="M32" s="37">
        <f t="shared" si="9"/>
        <v>-903777.2400000001</v>
      </c>
      <c r="N32" s="37">
        <f t="shared" si="9"/>
        <v>-672810.8699999999</v>
      </c>
      <c r="O32" s="37">
        <f t="shared" si="9"/>
        <v>-19982189.569999993</v>
      </c>
    </row>
    <row r="33" spans="1:15" ht="18.75" customHeight="1">
      <c r="A33" s="21" t="s">
        <v>52</v>
      </c>
      <c r="B33" s="38">
        <f>+B34</f>
        <v>-2481818.1</v>
      </c>
      <c r="C33" s="38">
        <f aca="true" t="shared" si="10" ref="C33:O33">+C34</f>
        <v>-2338942.0000000005</v>
      </c>
      <c r="D33" s="38">
        <f t="shared" si="10"/>
        <v>-1608630</v>
      </c>
      <c r="E33" s="38">
        <f t="shared" si="10"/>
        <v>-317817.3</v>
      </c>
      <c r="F33" s="38">
        <f t="shared" si="10"/>
        <v>-1410357.0000000002</v>
      </c>
      <c r="G33" s="38">
        <f t="shared" si="10"/>
        <v>-2553929.1</v>
      </c>
      <c r="H33" s="38">
        <f t="shared" si="10"/>
        <v>-2272214.5999999996</v>
      </c>
      <c r="I33" s="38">
        <f t="shared" si="10"/>
        <v>-373958.1</v>
      </c>
      <c r="J33" s="38">
        <f t="shared" si="10"/>
        <v>-1637031.5</v>
      </c>
      <c r="K33" s="38">
        <f t="shared" si="10"/>
        <v>-1830832.5000000002</v>
      </c>
      <c r="L33" s="38">
        <f t="shared" si="10"/>
        <v>-1515225.3999999997</v>
      </c>
      <c r="M33" s="38">
        <f t="shared" si="10"/>
        <v>-907966.5000000001</v>
      </c>
      <c r="N33" s="38">
        <f t="shared" si="10"/>
        <v>-681334.9999999999</v>
      </c>
      <c r="O33" s="38">
        <f t="shared" si="10"/>
        <v>-19930057.099999998</v>
      </c>
    </row>
    <row r="34" spans="1:26" ht="18.75" customHeight="1">
      <c r="A34" s="17" t="s">
        <v>53</v>
      </c>
      <c r="B34" s="24">
        <v>-2481818.1</v>
      </c>
      <c r="C34" s="24">
        <v>-2338942.0000000005</v>
      </c>
      <c r="D34" s="24">
        <v>-1608630</v>
      </c>
      <c r="E34" s="24">
        <v>-317817.3</v>
      </c>
      <c r="F34" s="24">
        <v>-1410357.0000000002</v>
      </c>
      <c r="G34" s="24">
        <v>-2553929.1</v>
      </c>
      <c r="H34" s="24">
        <v>-2272214.5999999996</v>
      </c>
      <c r="I34" s="24">
        <v>-373958.1</v>
      </c>
      <c r="J34" s="24">
        <v>-1637031.5</v>
      </c>
      <c r="K34" s="24">
        <v>-1830832.5000000002</v>
      </c>
      <c r="L34" s="24">
        <v>-1515225.3999999997</v>
      </c>
      <c r="M34" s="24">
        <v>-907966.5000000001</v>
      </c>
      <c r="N34" s="24">
        <v>-681334.9999999999</v>
      </c>
      <c r="O34" s="39">
        <f aca="true" t="shared" si="11" ref="O34:O47">SUM(B34:N34)</f>
        <v>-19930057.099999998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1" t="s">
        <v>54</v>
      </c>
      <c r="B35" s="38">
        <v>-72567.98</v>
      </c>
      <c r="C35" s="38">
        <v>-46044.78</v>
      </c>
      <c r="D35" s="38">
        <v>-768956.15</v>
      </c>
      <c r="E35" s="38">
        <v>-54127.149999999994</v>
      </c>
      <c r="F35" s="38">
        <v>-129570.93</v>
      </c>
      <c r="G35" s="38">
        <v>-112324.73</v>
      </c>
      <c r="H35" s="38">
        <v>-49644.23000000001</v>
      </c>
      <c r="I35" s="38">
        <v>-171711.59</v>
      </c>
      <c r="J35" s="38">
        <v>-64429.81</v>
      </c>
      <c r="K35" s="38">
        <v>-142813.41</v>
      </c>
      <c r="L35" s="38">
        <v>-53567.82</v>
      </c>
      <c r="M35" s="38">
        <v>-14428.55</v>
      </c>
      <c r="N35" s="38">
        <v>-20713.54</v>
      </c>
      <c r="O35" s="38">
        <f>SUM(O36:O43)</f>
        <v>-1700900.67</v>
      </c>
    </row>
    <row r="36" spans="1:26" ht="18.75" customHeight="1">
      <c r="A36" s="17" t="s">
        <v>55</v>
      </c>
      <c r="B36" s="40">
        <v>-72567.98</v>
      </c>
      <c r="C36" s="40">
        <v>-45842.58</v>
      </c>
      <c r="D36" s="40">
        <v>-106917.63</v>
      </c>
      <c r="E36" s="40">
        <v>-54127.149999999994</v>
      </c>
      <c r="F36" s="40">
        <v>-115570.93</v>
      </c>
      <c r="G36" s="40">
        <v>-98324.73</v>
      </c>
      <c r="H36" s="40">
        <v>-47487.43000000001</v>
      </c>
      <c r="I36" s="40">
        <v>-118749.09</v>
      </c>
      <c r="J36" s="40">
        <v>-64429.81</v>
      </c>
      <c r="K36" s="40">
        <v>-37751.81</v>
      </c>
      <c r="L36" s="40">
        <v>-53567.82</v>
      </c>
      <c r="M36" s="40">
        <v>-14428.55</v>
      </c>
      <c r="N36" s="40">
        <v>-20511.34</v>
      </c>
      <c r="O36" s="40">
        <f t="shared" si="11"/>
        <v>-850276.8499999999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7" t="s">
        <v>56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f t="shared" si="11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7" t="s">
        <v>57</v>
      </c>
      <c r="B38" s="40">
        <v>0</v>
      </c>
      <c r="C38" s="40">
        <v>0</v>
      </c>
      <c r="D38" s="40">
        <v>-536067.88</v>
      </c>
      <c r="E38" s="40">
        <v>0</v>
      </c>
      <c r="F38" s="40">
        <v>-14000</v>
      </c>
      <c r="G38" s="40">
        <v>-14000</v>
      </c>
      <c r="H38" s="40">
        <v>0</v>
      </c>
      <c r="I38" s="40">
        <v>-52962.5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f t="shared" si="11"/>
        <v>-617030.38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7" t="s">
        <v>58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f t="shared" si="11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7" t="s">
        <v>59</v>
      </c>
      <c r="B40" s="40">
        <v>0</v>
      </c>
      <c r="C40" s="40">
        <v>-202.2</v>
      </c>
      <c r="D40" s="40">
        <v>0</v>
      </c>
      <c r="E40" s="40">
        <v>0</v>
      </c>
      <c r="F40" s="40">
        <v>0</v>
      </c>
      <c r="G40" s="40">
        <v>0</v>
      </c>
      <c r="H40" s="40">
        <v>-2156.8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-202.2</v>
      </c>
      <c r="O40" s="40">
        <f t="shared" si="11"/>
        <v>-2561.2</v>
      </c>
      <c r="P40"/>
      <c r="Q40" s="42"/>
      <c r="R40" s="42"/>
      <c r="S40" s="43"/>
      <c r="T40" s="42"/>
      <c r="U40" s="42"/>
      <c r="V40"/>
      <c r="W40"/>
      <c r="X40"/>
      <c r="Y40"/>
      <c r="Z40"/>
    </row>
    <row r="41" spans="1:26" ht="18.75" customHeight="1">
      <c r="A41" s="19" t="s">
        <v>60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f t="shared" si="11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9" t="s">
        <v>61</v>
      </c>
      <c r="B42" s="40">
        <v>0</v>
      </c>
      <c r="C42" s="40">
        <v>0</v>
      </c>
      <c r="D42" s="40">
        <v>-125970.64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f>SUM(B42:N42)</f>
        <v>-125970.64</v>
      </c>
      <c r="P42"/>
      <c r="Q42"/>
      <c r="R42"/>
      <c r="S42"/>
      <c r="T42"/>
      <c r="U42" s="44"/>
      <c r="V42"/>
      <c r="W42"/>
      <c r="X42"/>
      <c r="Y42"/>
      <c r="Z42"/>
    </row>
    <row r="43" spans="1:26" ht="18.75" customHeight="1">
      <c r="A43" s="19" t="s">
        <v>62</v>
      </c>
      <c r="B43" s="40">
        <v>0</v>
      </c>
      <c r="C43" s="40">
        <v>0</v>
      </c>
      <c r="D43" s="40"/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-105061.6</v>
      </c>
      <c r="L43" s="40">
        <v>0</v>
      </c>
      <c r="M43" s="40">
        <v>0</v>
      </c>
      <c r="N43" s="40">
        <v>0</v>
      </c>
      <c r="O43" s="40">
        <f t="shared" si="11"/>
        <v>-105061.6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1" t="s">
        <v>63</v>
      </c>
      <c r="B44" s="45">
        <v>123819.19</v>
      </c>
      <c r="C44" s="45">
        <v>130725.67</v>
      </c>
      <c r="D44" s="45">
        <v>59781.2</v>
      </c>
      <c r="E44" s="45">
        <v>53829.45</v>
      </c>
      <c r="F44" s="45">
        <v>231240.49</v>
      </c>
      <c r="G44" s="45">
        <v>290112.47</v>
      </c>
      <c r="H44" s="45">
        <v>207319.83000000002</v>
      </c>
      <c r="I44" s="45">
        <v>212235.1</v>
      </c>
      <c r="J44" s="45">
        <v>133814</v>
      </c>
      <c r="K44" s="45">
        <v>41889.89</v>
      </c>
      <c r="L44" s="45">
        <v>263359.07</v>
      </c>
      <c r="M44" s="45">
        <v>18470.13</v>
      </c>
      <c r="N44" s="45">
        <v>29526.27</v>
      </c>
      <c r="O44" s="40">
        <f t="shared" si="11"/>
        <v>1796122.76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1" t="s">
        <v>64</v>
      </c>
      <c r="B45" s="45">
        <v>168.41000000000003</v>
      </c>
      <c r="C45" s="45">
        <v>10375.02</v>
      </c>
      <c r="D45" s="45">
        <v>-25238.51</v>
      </c>
      <c r="E45" s="45">
        <v>0</v>
      </c>
      <c r="F45" s="45">
        <v>-8173.15</v>
      </c>
      <c r="G45" s="45">
        <v>1203.74</v>
      </c>
      <c r="H45" s="45">
        <v>-2766.42</v>
      </c>
      <c r="I45" s="45">
        <v>0</v>
      </c>
      <c r="J45" s="45">
        <v>-3984</v>
      </c>
      <c r="K45" s="45">
        <v>-102847.27</v>
      </c>
      <c r="L45" s="45">
        <v>-15951.46</v>
      </c>
      <c r="M45" s="45">
        <v>147.68</v>
      </c>
      <c r="N45" s="45">
        <v>-288.6</v>
      </c>
      <c r="O45" s="40">
        <f t="shared" si="11"/>
        <v>-147354.56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46" t="s">
        <v>65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24">
        <f t="shared" si="11"/>
        <v>0</v>
      </c>
    </row>
    <row r="47" spans="1:15" ht="18.75" customHeight="1">
      <c r="A47" s="46" t="s">
        <v>66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24">
        <f t="shared" si="11"/>
        <v>0</v>
      </c>
    </row>
    <row r="48" spans="1:26" ht="15.75">
      <c r="A48" s="23" t="s">
        <v>67</v>
      </c>
      <c r="B48" s="47">
        <f aca="true" t="shared" si="12" ref="B48:N48">+B28+B32</f>
        <v>23569634.483200002</v>
      </c>
      <c r="C48" s="47">
        <f t="shared" si="12"/>
        <v>17722527.586999997</v>
      </c>
      <c r="D48" s="47">
        <f t="shared" si="12"/>
        <v>15384765.335200002</v>
      </c>
      <c r="E48" s="47">
        <f t="shared" si="12"/>
        <v>4461920.958699999</v>
      </c>
      <c r="F48" s="47">
        <f t="shared" si="12"/>
        <v>16327792.204999998</v>
      </c>
      <c r="G48" s="47">
        <f t="shared" si="12"/>
        <v>20221333.163500007</v>
      </c>
      <c r="H48" s="47">
        <f t="shared" si="12"/>
        <v>16207293.723999998</v>
      </c>
      <c r="I48" s="47">
        <f t="shared" si="12"/>
        <v>2905933.423700001</v>
      </c>
      <c r="J48" s="47">
        <f t="shared" si="12"/>
        <v>21514374.368600003</v>
      </c>
      <c r="K48" s="47">
        <f t="shared" si="12"/>
        <v>16490869.378999999</v>
      </c>
      <c r="L48" s="47">
        <f t="shared" si="12"/>
        <v>20513461.8186</v>
      </c>
      <c r="M48" s="47">
        <f t="shared" si="12"/>
        <v>9565118.352999996</v>
      </c>
      <c r="N48" s="47">
        <f t="shared" si="12"/>
        <v>5296795.6226</v>
      </c>
      <c r="O48" s="47">
        <f>SUM(B48:N48)</f>
        <v>190181820.42209998</v>
      </c>
      <c r="P48" s="48"/>
      <c r="Q48" s="49"/>
      <c r="T48"/>
      <c r="U48"/>
      <c r="V48"/>
      <c r="W48"/>
      <c r="X48"/>
      <c r="Y48"/>
      <c r="Z48"/>
    </row>
    <row r="49" spans="1:19" ht="15" customHeight="1">
      <c r="A49" s="50"/>
      <c r="B49" s="51"/>
      <c r="C49" s="52"/>
      <c r="D49" s="51"/>
      <c r="E49" s="52"/>
      <c r="F49" s="52"/>
      <c r="G49" s="52"/>
      <c r="H49" s="52"/>
      <c r="I49" s="51"/>
      <c r="J49" s="52"/>
      <c r="K49" s="52"/>
      <c r="L49" s="52"/>
      <c r="M49" s="52"/>
      <c r="N49" s="52"/>
      <c r="O49" s="53"/>
      <c r="P49" s="49"/>
      <c r="Q49" s="54"/>
      <c r="R49" s="48"/>
      <c r="S49"/>
    </row>
    <row r="50" spans="1:17" ht="1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Q50" s="32"/>
    </row>
    <row r="51" spans="1:17" ht="18.75" customHeight="1">
      <c r="A51" s="23" t="s">
        <v>68</v>
      </c>
      <c r="B51" s="57">
        <f>SUM(B52:B65)</f>
        <v>23569634.49</v>
      </c>
      <c r="C51" s="57">
        <f aca="true" t="shared" si="13" ref="C51:N51">SUM(C52:C65)</f>
        <v>17722527.650000002</v>
      </c>
      <c r="D51" s="57">
        <f t="shared" si="13"/>
        <v>15384765.340000002</v>
      </c>
      <c r="E51" s="57">
        <f t="shared" si="13"/>
        <v>4461920.969999999</v>
      </c>
      <c r="F51" s="57">
        <f t="shared" si="13"/>
        <v>16327792.199999997</v>
      </c>
      <c r="G51" s="57">
        <f t="shared" si="13"/>
        <v>20221333.160000008</v>
      </c>
      <c r="H51" s="57">
        <f t="shared" si="13"/>
        <v>16207293.700000001</v>
      </c>
      <c r="I51" s="57">
        <f t="shared" si="13"/>
        <v>2905933.43</v>
      </c>
      <c r="J51" s="57">
        <f t="shared" si="13"/>
        <v>21514374.390000004</v>
      </c>
      <c r="K51" s="57">
        <f t="shared" si="13"/>
        <v>16490869.370000001</v>
      </c>
      <c r="L51" s="57">
        <f t="shared" si="13"/>
        <v>20513461.81</v>
      </c>
      <c r="M51" s="57">
        <f t="shared" si="13"/>
        <v>9565118.370000001</v>
      </c>
      <c r="N51" s="57">
        <f t="shared" si="13"/>
        <v>5296795.63</v>
      </c>
      <c r="O51" s="47">
        <f>SUM(O52:O65)</f>
        <v>190181820.51000005</v>
      </c>
      <c r="Q51" s="32"/>
    </row>
    <row r="52" spans="1:18" ht="18.75" customHeight="1">
      <c r="A52" s="21" t="s">
        <v>69</v>
      </c>
      <c r="B52" s="57">
        <v>4568218.669999999</v>
      </c>
      <c r="C52" s="57">
        <v>4847078.210000001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47">
        <f>SUM(B52:N52)</f>
        <v>9415296.879999999</v>
      </c>
      <c r="P52"/>
      <c r="Q52" s="32"/>
      <c r="R52" s="48"/>
    </row>
    <row r="53" spans="1:16" ht="18.75" customHeight="1">
      <c r="A53" s="21" t="s">
        <v>70</v>
      </c>
      <c r="B53" s="57">
        <v>19001415.82</v>
      </c>
      <c r="C53" s="57">
        <v>12875449.440000001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47">
        <f aca="true" t="shared" si="14" ref="O53:O64">SUM(B53:N53)</f>
        <v>31876865.26</v>
      </c>
      <c r="P53"/>
    </row>
    <row r="54" spans="1:17" ht="18.75" customHeight="1">
      <c r="A54" s="21" t="s">
        <v>71</v>
      </c>
      <c r="B54" s="58">
        <v>0</v>
      </c>
      <c r="C54" s="58">
        <v>0</v>
      </c>
      <c r="D54" s="38">
        <v>15384765.340000002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38">
        <f t="shared" si="14"/>
        <v>15384765.340000002</v>
      </c>
      <c r="Q54"/>
    </row>
    <row r="55" spans="1:18" ht="18.75" customHeight="1">
      <c r="A55" s="21" t="s">
        <v>72</v>
      </c>
      <c r="B55" s="58">
        <v>0</v>
      </c>
      <c r="C55" s="58">
        <v>0</v>
      </c>
      <c r="D55" s="58">
        <v>0</v>
      </c>
      <c r="E55" s="38">
        <v>4461920.969999999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7">
        <f t="shared" si="14"/>
        <v>4461920.969999999</v>
      </c>
      <c r="R55"/>
    </row>
    <row r="56" spans="1:19" ht="18.75" customHeight="1">
      <c r="A56" s="21" t="s">
        <v>73</v>
      </c>
      <c r="B56" s="58">
        <v>0</v>
      </c>
      <c r="C56" s="58">
        <v>0</v>
      </c>
      <c r="D56" s="58">
        <v>0</v>
      </c>
      <c r="E56" s="58">
        <v>0</v>
      </c>
      <c r="F56" s="38">
        <v>16327792.199999997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38">
        <f t="shared" si="14"/>
        <v>16327792.199999997</v>
      </c>
      <c r="S56"/>
    </row>
    <row r="57" spans="1:20" ht="18.75" customHeight="1">
      <c r="A57" s="21" t="s">
        <v>74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7">
        <v>20221333.160000008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47">
        <f t="shared" si="14"/>
        <v>20221333.160000008</v>
      </c>
      <c r="T57"/>
    </row>
    <row r="58" spans="1:21" ht="18.75" customHeight="1">
      <c r="A58" s="21" t="s">
        <v>75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7">
        <v>16207293.700000001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7">
        <f t="shared" si="14"/>
        <v>16207293.700000001</v>
      </c>
      <c r="U58"/>
    </row>
    <row r="59" spans="1:21" ht="18.75" customHeight="1">
      <c r="A59" s="21" t="s">
        <v>76</v>
      </c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7">
        <v>2905933.43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7">
        <f t="shared" si="14"/>
        <v>2905933.43</v>
      </c>
      <c r="U59"/>
    </row>
    <row r="60" spans="1:22" ht="18.75" customHeight="1">
      <c r="A60" s="21" t="s">
        <v>77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38">
        <v>21514374.390000004</v>
      </c>
      <c r="K60" s="58">
        <v>0</v>
      </c>
      <c r="L60" s="58">
        <v>0</v>
      </c>
      <c r="M60" s="58">
        <v>0</v>
      </c>
      <c r="N60" s="58">
        <v>0</v>
      </c>
      <c r="O60" s="38">
        <f t="shared" si="14"/>
        <v>21514374.390000004</v>
      </c>
      <c r="V60"/>
    </row>
    <row r="61" spans="1:23" ht="18.75" customHeight="1">
      <c r="A61" s="21" t="s">
        <v>78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38">
        <v>16490869.370000001</v>
      </c>
      <c r="L61" s="58">
        <v>0</v>
      </c>
      <c r="M61" s="58">
        <v>0</v>
      </c>
      <c r="N61" s="58">
        <v>0</v>
      </c>
      <c r="O61" s="47">
        <f t="shared" si="14"/>
        <v>16490869.370000001</v>
      </c>
      <c r="W61"/>
    </row>
    <row r="62" spans="1:24" ht="18.75" customHeight="1">
      <c r="A62" s="21" t="s">
        <v>79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38">
        <v>20513461.81</v>
      </c>
      <c r="M62" s="58">
        <v>0</v>
      </c>
      <c r="N62" s="58">
        <v>0</v>
      </c>
      <c r="O62" s="38">
        <f t="shared" si="14"/>
        <v>20513461.81</v>
      </c>
      <c r="X62"/>
    </row>
    <row r="63" spans="1:25" ht="18.75" customHeight="1">
      <c r="A63" s="21" t="s">
        <v>80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38">
        <v>9565118.370000001</v>
      </c>
      <c r="N63" s="58">
        <v>0</v>
      </c>
      <c r="O63" s="47">
        <f t="shared" si="14"/>
        <v>9565118.370000001</v>
      </c>
      <c r="Y63"/>
    </row>
    <row r="64" spans="1:26" ht="18.75" customHeight="1">
      <c r="A64" s="21" t="s">
        <v>81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38">
        <v>5296795.63</v>
      </c>
      <c r="O64" s="38">
        <f t="shared" si="14"/>
        <v>5296795.63</v>
      </c>
      <c r="P64"/>
      <c r="Z64"/>
    </row>
    <row r="65" spans="1:26" ht="18.75" customHeight="1">
      <c r="A65" s="5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/>
      <c r="Q65"/>
      <c r="R65"/>
      <c r="S65"/>
      <c r="T65"/>
      <c r="U65"/>
      <c r="V65"/>
      <c r="W65"/>
      <c r="X65"/>
      <c r="Y65"/>
      <c r="Z65"/>
    </row>
    <row r="66" spans="1:15" ht="17.25" customHeight="1">
      <c r="A66" s="60"/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/>
      <c r="N66" s="61"/>
      <c r="O66" s="61"/>
    </row>
    <row r="67" spans="1:15" ht="1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</row>
    <row r="68" spans="1:15" ht="18.75" customHeight="1">
      <c r="A68" s="23" t="s">
        <v>82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47"/>
    </row>
    <row r="69" spans="1:16" ht="18.75" customHeight="1">
      <c r="A69" s="21" t="s">
        <v>83</v>
      </c>
      <c r="B69" s="65">
        <v>2.4539567889755856</v>
      </c>
      <c r="C69" s="65">
        <v>2.6207801287152277</v>
      </c>
      <c r="D69" s="65">
        <v>0</v>
      </c>
      <c r="E69" s="65">
        <v>0</v>
      </c>
      <c r="F69" s="58">
        <v>0</v>
      </c>
      <c r="G69" s="58">
        <v>0</v>
      </c>
      <c r="H69" s="65">
        <v>0</v>
      </c>
      <c r="I69" s="65">
        <v>0</v>
      </c>
      <c r="J69" s="65">
        <v>0</v>
      </c>
      <c r="K69" s="65">
        <v>0</v>
      </c>
      <c r="L69" s="58">
        <v>0</v>
      </c>
      <c r="M69" s="65">
        <v>0</v>
      </c>
      <c r="N69" s="65">
        <v>0</v>
      </c>
      <c r="O69" s="47"/>
      <c r="P69"/>
    </row>
    <row r="70" spans="1:16" ht="18.75" customHeight="1">
      <c r="A70" s="21" t="s">
        <v>84</v>
      </c>
      <c r="B70" s="65">
        <v>2.1304900000071285</v>
      </c>
      <c r="C70" s="65">
        <v>2.195100004067171</v>
      </c>
      <c r="D70" s="65">
        <v>0</v>
      </c>
      <c r="E70" s="65">
        <v>0</v>
      </c>
      <c r="F70" s="58">
        <v>0</v>
      </c>
      <c r="G70" s="58">
        <v>0</v>
      </c>
      <c r="H70" s="65">
        <v>0</v>
      </c>
      <c r="I70" s="65">
        <v>0</v>
      </c>
      <c r="J70" s="65">
        <v>0</v>
      </c>
      <c r="K70" s="65">
        <v>0</v>
      </c>
      <c r="L70" s="58">
        <v>0</v>
      </c>
      <c r="M70" s="65">
        <v>0</v>
      </c>
      <c r="N70" s="65">
        <v>0</v>
      </c>
      <c r="O70" s="47"/>
      <c r="P70"/>
    </row>
    <row r="71" spans="1:17" ht="18.75" customHeight="1">
      <c r="A71" s="21" t="s">
        <v>85</v>
      </c>
      <c r="B71" s="65">
        <v>0</v>
      </c>
      <c r="C71" s="65">
        <v>0</v>
      </c>
      <c r="D71" s="66">
        <f>(D$29/D$7)</f>
        <v>1.9607000000000003</v>
      </c>
      <c r="E71" s="65">
        <v>0</v>
      </c>
      <c r="F71" s="58">
        <v>0</v>
      </c>
      <c r="G71" s="58">
        <v>0</v>
      </c>
      <c r="H71" s="65">
        <v>0</v>
      </c>
      <c r="I71" s="65">
        <v>0</v>
      </c>
      <c r="J71" s="65">
        <v>0</v>
      </c>
      <c r="K71" s="65">
        <v>0</v>
      </c>
      <c r="L71" s="58">
        <v>0</v>
      </c>
      <c r="M71" s="65">
        <v>0</v>
      </c>
      <c r="N71" s="65">
        <v>0</v>
      </c>
      <c r="O71" s="38"/>
      <c r="Q71"/>
    </row>
    <row r="72" spans="1:18" ht="18.75" customHeight="1">
      <c r="A72" s="21" t="s">
        <v>86</v>
      </c>
      <c r="B72" s="65">
        <v>0</v>
      </c>
      <c r="C72" s="65">
        <v>0</v>
      </c>
      <c r="D72" s="65">
        <v>0</v>
      </c>
      <c r="E72" s="66">
        <f>(E$29/E$7)</f>
        <v>2.9593</v>
      </c>
      <c r="F72" s="58">
        <v>0</v>
      </c>
      <c r="G72" s="58">
        <v>0</v>
      </c>
      <c r="H72" s="65">
        <v>0</v>
      </c>
      <c r="I72" s="65">
        <v>0</v>
      </c>
      <c r="J72" s="65">
        <v>0</v>
      </c>
      <c r="K72" s="65">
        <v>0</v>
      </c>
      <c r="L72" s="58">
        <v>0</v>
      </c>
      <c r="M72" s="65">
        <v>0</v>
      </c>
      <c r="N72" s="65">
        <v>0</v>
      </c>
      <c r="O72" s="47"/>
      <c r="R72"/>
    </row>
    <row r="73" spans="1:19" ht="18.75" customHeight="1">
      <c r="A73" s="21" t="s">
        <v>87</v>
      </c>
      <c r="B73" s="65">
        <v>0</v>
      </c>
      <c r="C73" s="65">
        <v>0</v>
      </c>
      <c r="D73" s="65">
        <v>0</v>
      </c>
      <c r="E73" s="65">
        <v>0</v>
      </c>
      <c r="F73" s="65">
        <f>(F$29/F$7)</f>
        <v>2.2515</v>
      </c>
      <c r="G73" s="58">
        <v>0</v>
      </c>
      <c r="H73" s="65">
        <v>0</v>
      </c>
      <c r="I73" s="65">
        <v>0</v>
      </c>
      <c r="J73" s="65">
        <v>0</v>
      </c>
      <c r="K73" s="65">
        <v>0</v>
      </c>
      <c r="L73" s="58">
        <v>0</v>
      </c>
      <c r="M73" s="65">
        <v>0</v>
      </c>
      <c r="N73" s="65">
        <v>0</v>
      </c>
      <c r="O73" s="38"/>
      <c r="S73"/>
    </row>
    <row r="74" spans="1:20" ht="18.75" customHeight="1">
      <c r="A74" s="21" t="s">
        <v>88</v>
      </c>
      <c r="B74" s="65">
        <v>0</v>
      </c>
      <c r="C74" s="65">
        <v>0</v>
      </c>
      <c r="D74" s="65">
        <v>0</v>
      </c>
      <c r="E74" s="65">
        <v>0</v>
      </c>
      <c r="F74" s="58">
        <v>0</v>
      </c>
      <c r="G74" s="65">
        <f>(G$29/G$7)</f>
        <v>1.8563000000000005</v>
      </c>
      <c r="H74" s="65">
        <v>0</v>
      </c>
      <c r="I74" s="65">
        <v>0</v>
      </c>
      <c r="J74" s="65">
        <v>0</v>
      </c>
      <c r="K74" s="65">
        <v>0</v>
      </c>
      <c r="L74" s="58">
        <v>0</v>
      </c>
      <c r="M74" s="65">
        <v>0</v>
      </c>
      <c r="N74" s="65">
        <v>0</v>
      </c>
      <c r="O74" s="47"/>
      <c r="T74"/>
    </row>
    <row r="75" spans="1:21" ht="18.75" customHeight="1">
      <c r="A75" s="21" t="s">
        <v>89</v>
      </c>
      <c r="B75" s="65">
        <v>0</v>
      </c>
      <c r="C75" s="65">
        <v>0</v>
      </c>
      <c r="D75" s="65">
        <v>0</v>
      </c>
      <c r="E75" s="65">
        <v>0</v>
      </c>
      <c r="F75" s="58">
        <v>0</v>
      </c>
      <c r="G75" s="58">
        <v>0</v>
      </c>
      <c r="H75" s="65">
        <f>(H$29/H$7)</f>
        <v>2.1675999999999997</v>
      </c>
      <c r="I75" s="65">
        <v>0</v>
      </c>
      <c r="J75" s="65">
        <v>0</v>
      </c>
      <c r="K75" s="65">
        <v>0</v>
      </c>
      <c r="L75" s="58">
        <v>0</v>
      </c>
      <c r="M75" s="65">
        <v>0</v>
      </c>
      <c r="N75" s="65">
        <v>0</v>
      </c>
      <c r="O75" s="47"/>
      <c r="U75"/>
    </row>
    <row r="76" spans="1:21" ht="18.75" customHeight="1">
      <c r="A76" s="21" t="s">
        <v>90</v>
      </c>
      <c r="B76" s="65">
        <v>0</v>
      </c>
      <c r="C76" s="65">
        <v>0</v>
      </c>
      <c r="D76" s="65">
        <v>0</v>
      </c>
      <c r="E76" s="65">
        <v>0</v>
      </c>
      <c r="F76" s="58">
        <v>0</v>
      </c>
      <c r="G76" s="58">
        <v>0</v>
      </c>
      <c r="H76" s="65">
        <v>0</v>
      </c>
      <c r="I76" s="65">
        <f>(I$29/I$7)</f>
        <v>2.3751000000000007</v>
      </c>
      <c r="J76" s="65">
        <v>0</v>
      </c>
      <c r="K76" s="65">
        <v>0</v>
      </c>
      <c r="L76" s="58">
        <v>0</v>
      </c>
      <c r="M76" s="65">
        <v>0</v>
      </c>
      <c r="N76" s="65">
        <v>0</v>
      </c>
      <c r="O76" s="47"/>
      <c r="U76"/>
    </row>
    <row r="77" spans="1:22" ht="18.75" customHeight="1">
      <c r="A77" s="21" t="s">
        <v>91</v>
      </c>
      <c r="B77" s="65">
        <v>0</v>
      </c>
      <c r="C77" s="65">
        <v>0</v>
      </c>
      <c r="D77" s="65">
        <v>0</v>
      </c>
      <c r="E77" s="65">
        <v>0</v>
      </c>
      <c r="F77" s="58">
        <v>0</v>
      </c>
      <c r="G77" s="58">
        <v>0</v>
      </c>
      <c r="H77" s="65">
        <v>0</v>
      </c>
      <c r="I77" s="65">
        <v>0</v>
      </c>
      <c r="J77" s="65">
        <f>(J$29/J$7)</f>
        <v>2.1734000000000004</v>
      </c>
      <c r="K77" s="65">
        <v>0</v>
      </c>
      <c r="L77" s="58">
        <v>0</v>
      </c>
      <c r="M77" s="65">
        <v>0</v>
      </c>
      <c r="N77" s="65">
        <v>0</v>
      </c>
      <c r="O77" s="38"/>
      <c r="V77"/>
    </row>
    <row r="78" spans="1:23" ht="18.75" customHeight="1">
      <c r="A78" s="21" t="s">
        <v>92</v>
      </c>
      <c r="B78" s="65">
        <v>0</v>
      </c>
      <c r="C78" s="65">
        <v>0</v>
      </c>
      <c r="D78" s="65">
        <v>0</v>
      </c>
      <c r="E78" s="65">
        <v>0</v>
      </c>
      <c r="F78" s="58">
        <v>0</v>
      </c>
      <c r="G78" s="58">
        <v>0</v>
      </c>
      <c r="H78" s="65">
        <v>0</v>
      </c>
      <c r="I78" s="65">
        <v>0</v>
      </c>
      <c r="J78" s="65">
        <v>0</v>
      </c>
      <c r="K78" s="65">
        <f>(K$29/K$7)</f>
        <v>2.4846</v>
      </c>
      <c r="L78" s="58">
        <v>0</v>
      </c>
      <c r="M78" s="65">
        <v>0</v>
      </c>
      <c r="N78" s="65">
        <v>0</v>
      </c>
      <c r="O78" s="47"/>
      <c r="W78"/>
    </row>
    <row r="79" spans="1:24" ht="18.75" customHeight="1">
      <c r="A79" s="21" t="s">
        <v>93</v>
      </c>
      <c r="B79" s="65">
        <v>0</v>
      </c>
      <c r="C79" s="65">
        <v>0</v>
      </c>
      <c r="D79" s="65">
        <v>0</v>
      </c>
      <c r="E79" s="65">
        <v>0</v>
      </c>
      <c r="F79" s="58">
        <v>0</v>
      </c>
      <c r="G79" s="58">
        <v>0</v>
      </c>
      <c r="H79" s="65">
        <v>0</v>
      </c>
      <c r="I79" s="65">
        <v>0</v>
      </c>
      <c r="J79" s="65">
        <v>0</v>
      </c>
      <c r="K79" s="65">
        <v>0</v>
      </c>
      <c r="L79" s="65">
        <f>(L$29/L$7)</f>
        <v>2.4314</v>
      </c>
      <c r="M79" s="65">
        <v>0</v>
      </c>
      <c r="N79" s="65">
        <v>0</v>
      </c>
      <c r="O79" s="38"/>
      <c r="X79"/>
    </row>
    <row r="80" spans="1:25" ht="18.75" customHeight="1">
      <c r="A80" s="21" t="s">
        <v>94</v>
      </c>
      <c r="B80" s="65">
        <v>0</v>
      </c>
      <c r="C80" s="65">
        <v>0</v>
      </c>
      <c r="D80" s="65">
        <v>0</v>
      </c>
      <c r="E80" s="65">
        <v>0</v>
      </c>
      <c r="F80" s="58">
        <v>0</v>
      </c>
      <c r="G80" s="58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f>(M$29/M$7)</f>
        <v>3.066499999999999</v>
      </c>
      <c r="N80" s="65">
        <v>0</v>
      </c>
      <c r="O80" s="67"/>
      <c r="Y80"/>
    </row>
    <row r="81" spans="1:26" ht="18.75" customHeight="1">
      <c r="A81" s="50" t="s">
        <v>95</v>
      </c>
      <c r="B81" s="68">
        <v>0</v>
      </c>
      <c r="C81" s="68">
        <v>0</v>
      </c>
      <c r="D81" s="68"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9">
        <f>(N$29/N$7)</f>
        <v>2.6231</v>
      </c>
      <c r="O81" s="70"/>
      <c r="P81"/>
      <c r="Z81"/>
    </row>
    <row r="82" spans="1:12" ht="21" customHeight="1">
      <c r="A82" s="71" t="s">
        <v>96</v>
      </c>
      <c r="B82" s="72"/>
      <c r="C82"/>
      <c r="D82"/>
      <c r="E82"/>
      <c r="F82"/>
      <c r="G82"/>
      <c r="H82" s="73"/>
      <c r="I82" s="73"/>
      <c r="J82"/>
      <c r="K82"/>
      <c r="L82"/>
    </row>
    <row r="83" spans="1:12" ht="21" customHeight="1">
      <c r="A83" s="71" t="s">
        <v>97</v>
      </c>
      <c r="B83" s="72"/>
      <c r="C83"/>
      <c r="D83"/>
      <c r="E83"/>
      <c r="F83"/>
      <c r="G83"/>
      <c r="H83" s="73"/>
      <c r="I83" s="73"/>
      <c r="J83"/>
      <c r="K83"/>
      <c r="L83"/>
    </row>
    <row r="84" spans="1:12" ht="21" customHeight="1">
      <c r="A84" s="71" t="s">
        <v>98</v>
      </c>
      <c r="B84" s="72"/>
      <c r="C84"/>
      <c r="D84"/>
      <c r="E84"/>
      <c r="F84"/>
      <c r="G84"/>
      <c r="H84" s="73"/>
      <c r="I84" s="73"/>
      <c r="J84"/>
      <c r="K84"/>
      <c r="L84"/>
    </row>
    <row r="85" spans="1:12" ht="21" customHeight="1">
      <c r="A85" s="71" t="s">
        <v>99</v>
      </c>
      <c r="B85" s="72"/>
      <c r="C85"/>
      <c r="D85"/>
      <c r="E85"/>
      <c r="F85"/>
      <c r="G85"/>
      <c r="H85" s="73"/>
      <c r="I85" s="73"/>
      <c r="J85"/>
      <c r="K85"/>
      <c r="L85"/>
    </row>
    <row r="86" spans="1:12" ht="21" customHeight="1">
      <c r="A86" s="71" t="s">
        <v>100</v>
      </c>
      <c r="B86" s="72"/>
      <c r="C86"/>
      <c r="D86"/>
      <c r="E86"/>
      <c r="F86"/>
      <c r="G86"/>
      <c r="H86" s="73"/>
      <c r="I86" s="73"/>
      <c r="J86"/>
      <c r="K86"/>
      <c r="L86"/>
    </row>
    <row r="87" spans="1:14" ht="15.75">
      <c r="A87" s="74" t="s">
        <v>101</v>
      </c>
      <c r="B87" s="74">
        <v>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74"/>
    </row>
    <row r="88" spans="2:12" ht="14.25">
      <c r="B88" s="72"/>
      <c r="C88"/>
      <c r="D88"/>
      <c r="E88"/>
      <c r="F88"/>
      <c r="G88"/>
      <c r="H88" s="73"/>
      <c r="I88" s="73"/>
      <c r="J88"/>
      <c r="K88"/>
      <c r="L88"/>
    </row>
    <row r="89" spans="2:12" ht="14.25">
      <c r="B89" s="72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 s="75"/>
      <c r="I90" s="75"/>
      <c r="J90" s="76"/>
      <c r="K90" s="76"/>
      <c r="L90" s="76"/>
    </row>
    <row r="91" spans="1:12" ht="14.25">
      <c r="A91" s="77"/>
      <c r="B91" s="78"/>
      <c r="C91"/>
      <c r="D91"/>
      <c r="E91"/>
      <c r="F91"/>
      <c r="G91"/>
      <c r="H91"/>
      <c r="I91"/>
      <c r="J91"/>
      <c r="K91"/>
      <c r="L91"/>
    </row>
    <row r="92" spans="1:12" ht="14.25">
      <c r="A92" s="77"/>
      <c r="B92" s="79"/>
      <c r="C92"/>
      <c r="D92"/>
      <c r="E92"/>
      <c r="F92"/>
      <c r="G92"/>
      <c r="H92"/>
      <c r="I92"/>
      <c r="J92"/>
      <c r="K92"/>
      <c r="L92"/>
    </row>
    <row r="93" spans="2:12" ht="14.25">
      <c r="B93"/>
      <c r="C93"/>
      <c r="D93"/>
      <c r="E93"/>
      <c r="F93"/>
      <c r="G93"/>
      <c r="H93"/>
      <c r="I93"/>
      <c r="J93"/>
      <c r="K93"/>
      <c r="L93"/>
    </row>
    <row r="94" spans="2:12" ht="14.25">
      <c r="B94"/>
      <c r="C94"/>
      <c r="D94"/>
      <c r="E94"/>
      <c r="F94"/>
      <c r="G94"/>
      <c r="H94"/>
      <c r="I94"/>
      <c r="J94"/>
      <c r="K94"/>
      <c r="L94"/>
    </row>
    <row r="95" spans="2:12" ht="14.25">
      <c r="B95"/>
      <c r="C95"/>
      <c r="D95"/>
      <c r="E95"/>
      <c r="F95"/>
      <c r="G95"/>
      <c r="H95"/>
      <c r="I95"/>
      <c r="J95"/>
      <c r="K95"/>
      <c r="L95"/>
    </row>
    <row r="96" spans="2:12" ht="14.25">
      <c r="B96"/>
      <c r="C96"/>
      <c r="D96"/>
      <c r="E96"/>
      <c r="F96"/>
      <c r="G96"/>
      <c r="H96"/>
      <c r="I96"/>
      <c r="J96"/>
      <c r="K96"/>
      <c r="L96"/>
    </row>
    <row r="97" ht="14.25">
      <c r="K97"/>
    </row>
    <row r="98" ht="14.25">
      <c r="L98"/>
    </row>
    <row r="99" ht="14.25">
      <c r="M99"/>
    </row>
    <row r="100" ht="14.25">
      <c r="N100"/>
    </row>
  </sheetData>
  <sheetProtection/>
  <mergeCells count="7">
    <mergeCell ref="A87:N87"/>
    <mergeCell ref="A1:O1"/>
    <mergeCell ref="A2:O2"/>
    <mergeCell ref="A4:A6"/>
    <mergeCell ref="B4:N4"/>
    <mergeCell ref="O4:O6"/>
    <mergeCell ref="A66:O6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2019-03-08T19:08:07Z</dcterms:created>
  <dcterms:modified xsi:type="dcterms:W3CDTF">2019-03-08T19:13:19Z</dcterms:modified>
  <cp:category/>
  <cp:version/>
  <cp:contentType/>
  <cp:contentStatus/>
</cp:coreProperties>
</file>