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<sst xmlns="http://schemas.openxmlformats.org/spreadsheetml/2006/main" count="99" uniqueCount="97">
  <si>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</si>
  <si>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</si>
  <si>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</si>
  <si>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</si>
  <si>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</si>
  <si>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</si>
  <si>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</si>
  <si>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</si>
  <si>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</si>
  <si>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</si>
  <si>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</si>
  <si>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</si>
  <si>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</si>
  <si>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</si>
  <si>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</si>
  <si>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</si>
  <si>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</si>
  <si>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</si>
  <si>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</si>
  <si>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</si>
  <si>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</si>
  <si>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</si>
  <si>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</si>
  <si>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</si>
  <si>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</si>
  <si>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</si>
  <si>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</si>
  <si>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</si>
  <si>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</si>
  <si>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</si>
  <si>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</si>
  <si>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</si>
  <si>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</si>
  <si>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</si>
  <si>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</si>
  <si>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</si>
  <si>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</si>
  <si>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</si>
  <si>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</si>
  <si>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</si>
  <si>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</si>
  <si>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</si>
  <si>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</si>
  <si>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</si>
  <si>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</si>
  <si>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</si>
  <si>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</si>
  <si>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</si>
  <si>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</si>
  <si>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</si>
  <si>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</si>
  <si>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</si>
  <si>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</si>
  <si>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</si>
  <si>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</si>
  <si>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</si>
  <si>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</si>
  <si>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</si>
  <si>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</si>
  <si>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</si>
  <si>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</si>
  <si>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</si>
  <si>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</si>
  <si>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</si>
  <si>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</si>
  <si>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</si>
  <si>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</si>
  <si>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</si>
  <si>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</si>
  <si>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</si>
  <si>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</si>
  <si>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</si>
  <si>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</si>
  <si>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</si>
  <si>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</si>
  <si>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</si>
  <si>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</si>
  <si>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</si>
  <si>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</si>
  <si>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</si>
  <si>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</si>
  <si>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</si>
  <si>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</si>
  <si>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</si>
  <si>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</si>
  <si>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</si>
  <si>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</si>
  <si>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</si>
  <si>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</si>
  <si>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</si>
  <si>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</si>
  <si>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</si>
  <si>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</si>
  <si>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</si>
  <si>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</si>
  <si>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</si>
  <si>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OPERAÇÃO 24/02/19 - VENCIMENTO 01/03/19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</si>
</sst>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638175</xdr:colOff>
      <xdr:row>81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638175</xdr:colOff>
      <xdr:row>81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638175</xdr:colOff>
      <xdr:row>81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94</v>
      </c>
      <c r="G6" s="3" t="s">
        <v>93</v>
      </c>
      <c r="H6" s="59" t="s">
        <v>26</v>
      </c>
      <c r="I6" s="59" t="s">
        <v>95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208240</v>
      </c>
      <c r="C7" s="10">
        <f t="shared" si="0"/>
        <v>134499</v>
      </c>
      <c r="D7" s="10">
        <f t="shared" si="0"/>
        <v>161309</v>
      </c>
      <c r="E7" s="10">
        <f t="shared" si="0"/>
        <v>26119</v>
      </c>
      <c r="F7" s="10">
        <f t="shared" si="0"/>
        <v>139678</v>
      </c>
      <c r="G7" s="10">
        <f t="shared" si="0"/>
        <v>195503</v>
      </c>
      <c r="H7" s="10">
        <f t="shared" si="0"/>
        <v>132441</v>
      </c>
      <c r="I7" s="10">
        <f t="shared" si="0"/>
        <v>19999</v>
      </c>
      <c r="J7" s="10">
        <f t="shared" si="0"/>
        <v>198396</v>
      </c>
      <c r="K7" s="10">
        <f t="shared" si="0"/>
        <v>132618</v>
      </c>
      <c r="L7" s="10">
        <f t="shared" si="0"/>
        <v>172614</v>
      </c>
      <c r="M7" s="10">
        <f t="shared" si="0"/>
        <v>54454</v>
      </c>
      <c r="N7" s="10">
        <f t="shared" si="0"/>
        <v>31883</v>
      </c>
      <c r="O7" s="10">
        <f>+O8+O18+O22</f>
        <v>1607753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98739</v>
      </c>
      <c r="C8" s="12">
        <f t="shared" si="1"/>
        <v>66834</v>
      </c>
      <c r="D8" s="12">
        <f t="shared" si="1"/>
        <v>81091</v>
      </c>
      <c r="E8" s="12">
        <f t="shared" si="1"/>
        <v>12363</v>
      </c>
      <c r="F8" s="12">
        <f t="shared" si="1"/>
        <v>67556</v>
      </c>
      <c r="G8" s="12">
        <f t="shared" si="1"/>
        <v>97285</v>
      </c>
      <c r="H8" s="12">
        <f t="shared" si="1"/>
        <v>64765</v>
      </c>
      <c r="I8" s="12">
        <f t="shared" si="1"/>
        <v>9903</v>
      </c>
      <c r="J8" s="12">
        <f t="shared" si="1"/>
        <v>100096</v>
      </c>
      <c r="K8" s="12">
        <f t="shared" si="1"/>
        <v>65905</v>
      </c>
      <c r="L8" s="12">
        <f t="shared" si="1"/>
        <v>84550</v>
      </c>
      <c r="M8" s="12">
        <f t="shared" si="1"/>
        <v>29351</v>
      </c>
      <c r="N8" s="12">
        <f t="shared" si="1"/>
        <v>18423</v>
      </c>
      <c r="O8" s="12">
        <f>SUM(B8:N8)</f>
        <v>796861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88</v>
      </c>
      <c r="B9" s="14">
        <v>15735</v>
      </c>
      <c r="C9" s="14">
        <v>12672</v>
      </c>
      <c r="D9" s="14">
        <v>9886</v>
      </c>
      <c r="E9" s="14">
        <v>1514</v>
      </c>
      <c r="F9" s="14">
        <v>8976</v>
      </c>
      <c r="G9" s="14">
        <v>14578</v>
      </c>
      <c r="H9" s="14">
        <v>12591</v>
      </c>
      <c r="I9" s="14">
        <v>1799</v>
      </c>
      <c r="J9" s="14">
        <v>11165</v>
      </c>
      <c r="K9" s="14">
        <v>10766</v>
      </c>
      <c r="L9" s="14">
        <v>9919</v>
      </c>
      <c r="M9" s="14">
        <v>4426</v>
      </c>
      <c r="N9" s="14">
        <v>2856</v>
      </c>
      <c r="O9" s="12">
        <f aca="true" t="shared" si="2" ref="O9:O17">SUM(B9:N9)</f>
        <v>116883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78252</v>
      </c>
      <c r="C10" s="14">
        <f>C11+C12+C13</f>
        <v>51061</v>
      </c>
      <c r="D10" s="14">
        <f>D11+D12+D13</f>
        <v>67339</v>
      </c>
      <c r="E10" s="14">
        <f>E11+E12+E13</f>
        <v>10243</v>
      </c>
      <c r="F10" s="14">
        <f aca="true" t="shared" si="3" ref="F10:N10">F11+F12+F13</f>
        <v>55199</v>
      </c>
      <c r="G10" s="14">
        <f t="shared" si="3"/>
        <v>77866</v>
      </c>
      <c r="H10" s="14">
        <f>H11+H12+H13</f>
        <v>49250</v>
      </c>
      <c r="I10" s="14">
        <f>I11+I12+I13</f>
        <v>7635</v>
      </c>
      <c r="J10" s="14">
        <f>J11+J12+J13</f>
        <v>84201</v>
      </c>
      <c r="K10" s="14">
        <f>K11+K12+K13</f>
        <v>51945</v>
      </c>
      <c r="L10" s="14">
        <f>L11+L12+L13</f>
        <v>69955</v>
      </c>
      <c r="M10" s="14">
        <f t="shared" si="3"/>
        <v>23754</v>
      </c>
      <c r="N10" s="14">
        <f t="shared" si="3"/>
        <v>14944</v>
      </c>
      <c r="O10" s="12">
        <f t="shared" si="2"/>
        <v>641644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39486</v>
      </c>
      <c r="C11" s="14">
        <v>26592</v>
      </c>
      <c r="D11" s="14">
        <v>33232</v>
      </c>
      <c r="E11" s="14">
        <v>5168</v>
      </c>
      <c r="F11" s="14">
        <v>27695</v>
      </c>
      <c r="G11" s="14">
        <v>39053</v>
      </c>
      <c r="H11" s="14">
        <v>25087</v>
      </c>
      <c r="I11" s="14">
        <v>3911</v>
      </c>
      <c r="J11" s="14">
        <v>43304</v>
      </c>
      <c r="K11" s="14">
        <v>25608</v>
      </c>
      <c r="L11" s="14">
        <v>33425</v>
      </c>
      <c r="M11" s="14">
        <v>10645</v>
      </c>
      <c r="N11" s="14">
        <v>6589</v>
      </c>
      <c r="O11" s="12">
        <f t="shared" si="2"/>
        <v>319795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36963</v>
      </c>
      <c r="C12" s="14">
        <v>22653</v>
      </c>
      <c r="D12" s="14">
        <v>32740</v>
      </c>
      <c r="E12" s="14">
        <v>4809</v>
      </c>
      <c r="F12" s="14">
        <v>25914</v>
      </c>
      <c r="G12" s="14">
        <v>35760</v>
      </c>
      <c r="H12" s="14">
        <v>22802</v>
      </c>
      <c r="I12" s="14">
        <v>3484</v>
      </c>
      <c r="J12" s="14">
        <v>39297</v>
      </c>
      <c r="K12" s="14">
        <v>25017</v>
      </c>
      <c r="L12" s="14">
        <v>35289</v>
      </c>
      <c r="M12" s="14">
        <v>12501</v>
      </c>
      <c r="N12" s="14">
        <v>8034</v>
      </c>
      <c r="O12" s="12">
        <f t="shared" si="2"/>
        <v>305263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1803</v>
      </c>
      <c r="C13" s="14">
        <v>1816</v>
      </c>
      <c r="D13" s="14">
        <v>1367</v>
      </c>
      <c r="E13" s="14">
        <v>266</v>
      </c>
      <c r="F13" s="14">
        <v>1590</v>
      </c>
      <c r="G13" s="14">
        <v>3053</v>
      </c>
      <c r="H13" s="14">
        <v>1361</v>
      </c>
      <c r="I13" s="14">
        <v>240</v>
      </c>
      <c r="J13" s="14">
        <v>1600</v>
      </c>
      <c r="K13" s="14">
        <v>1320</v>
      </c>
      <c r="L13" s="14">
        <v>1241</v>
      </c>
      <c r="M13" s="14">
        <v>608</v>
      </c>
      <c r="N13" s="14">
        <v>321</v>
      </c>
      <c r="O13" s="12">
        <f t="shared" si="2"/>
        <v>16586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4752</v>
      </c>
      <c r="C14" s="14">
        <f>C15+C16+C17</f>
        <v>3101</v>
      </c>
      <c r="D14" s="14">
        <f>D15+D16+D17</f>
        <v>3866</v>
      </c>
      <c r="E14" s="14">
        <f>E15+E16+E17</f>
        <v>606</v>
      </c>
      <c r="F14" s="14">
        <f aca="true" t="shared" si="4" ref="F14:N14">F15+F16+F17</f>
        <v>3381</v>
      </c>
      <c r="G14" s="14">
        <f t="shared" si="4"/>
        <v>4841</v>
      </c>
      <c r="H14" s="14">
        <f>H15+H16+H17</f>
        <v>2924</v>
      </c>
      <c r="I14" s="14">
        <f>I15+I16+I17</f>
        <v>469</v>
      </c>
      <c r="J14" s="14">
        <f>J15+J16+J17</f>
        <v>4730</v>
      </c>
      <c r="K14" s="14">
        <f>K15+K16+K17</f>
        <v>3194</v>
      </c>
      <c r="L14" s="14">
        <f>L15+L16+L17</f>
        <v>4676</v>
      </c>
      <c r="M14" s="14">
        <f t="shared" si="4"/>
        <v>1171</v>
      </c>
      <c r="N14" s="14">
        <f t="shared" si="4"/>
        <v>623</v>
      </c>
      <c r="O14" s="12">
        <f t="shared" si="2"/>
        <v>38334</v>
      </c>
    </row>
    <row r="15" spans="1:26" ht="18.75" customHeight="1">
      <c r="A15" s="15" t="s">
        <v>13</v>
      </c>
      <c r="B15" s="14">
        <v>4739</v>
      </c>
      <c r="C15" s="14">
        <v>3096</v>
      </c>
      <c r="D15" s="14">
        <v>3862</v>
      </c>
      <c r="E15" s="14">
        <v>603</v>
      </c>
      <c r="F15" s="14">
        <v>3375</v>
      </c>
      <c r="G15" s="14">
        <v>4829</v>
      </c>
      <c r="H15" s="14">
        <v>2914</v>
      </c>
      <c r="I15" s="14">
        <v>468</v>
      </c>
      <c r="J15" s="14">
        <v>4722</v>
      </c>
      <c r="K15" s="14">
        <v>3189</v>
      </c>
      <c r="L15" s="14">
        <v>4666</v>
      </c>
      <c r="M15" s="14">
        <v>1171</v>
      </c>
      <c r="N15" s="14">
        <v>620</v>
      </c>
      <c r="O15" s="12">
        <f t="shared" si="2"/>
        <v>38254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3</v>
      </c>
      <c r="C16" s="14">
        <v>5</v>
      </c>
      <c r="D16" s="14">
        <v>0</v>
      </c>
      <c r="E16" s="14">
        <v>2</v>
      </c>
      <c r="F16" s="14">
        <v>0</v>
      </c>
      <c r="G16" s="14">
        <v>2</v>
      </c>
      <c r="H16" s="14">
        <v>3</v>
      </c>
      <c r="I16" s="14">
        <v>0</v>
      </c>
      <c r="J16" s="14">
        <v>5</v>
      </c>
      <c r="K16" s="14">
        <v>2</v>
      </c>
      <c r="L16" s="14">
        <v>8</v>
      </c>
      <c r="M16" s="14">
        <v>0</v>
      </c>
      <c r="N16" s="14">
        <v>1</v>
      </c>
      <c r="O16" s="12">
        <f t="shared" si="2"/>
        <v>31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10</v>
      </c>
      <c r="C17" s="14">
        <v>0</v>
      </c>
      <c r="D17" s="14">
        <v>4</v>
      </c>
      <c r="E17" s="14">
        <v>1</v>
      </c>
      <c r="F17" s="14">
        <v>6</v>
      </c>
      <c r="G17" s="14">
        <v>10</v>
      </c>
      <c r="H17" s="14">
        <v>7</v>
      </c>
      <c r="I17" s="14">
        <v>1</v>
      </c>
      <c r="J17" s="14">
        <v>3</v>
      </c>
      <c r="K17" s="14">
        <v>3</v>
      </c>
      <c r="L17" s="14">
        <v>2</v>
      </c>
      <c r="M17" s="14">
        <v>0</v>
      </c>
      <c r="N17" s="14">
        <v>2</v>
      </c>
      <c r="O17" s="12">
        <f t="shared" si="2"/>
        <v>49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54642</v>
      </c>
      <c r="C18" s="18">
        <f>C19+C20+C21</f>
        <v>29430</v>
      </c>
      <c r="D18" s="18">
        <f>D19+D20+D21</f>
        <v>35191</v>
      </c>
      <c r="E18" s="18">
        <f>E19+E20+E21</f>
        <v>5479</v>
      </c>
      <c r="F18" s="18">
        <f aca="true" t="shared" si="5" ref="F18:N18">F19+F20+F21</f>
        <v>31771</v>
      </c>
      <c r="G18" s="18">
        <f t="shared" si="5"/>
        <v>40559</v>
      </c>
      <c r="H18" s="18">
        <f>H19+H20+H21</f>
        <v>30817</v>
      </c>
      <c r="I18" s="18">
        <f>I19+I20+I21</f>
        <v>4606</v>
      </c>
      <c r="J18" s="18">
        <f>J19+J20+J21</f>
        <v>52800</v>
      </c>
      <c r="K18" s="18">
        <f>K19+K20+K21</f>
        <v>30362</v>
      </c>
      <c r="L18" s="18">
        <f>L19+L20+L21</f>
        <v>51769</v>
      </c>
      <c r="M18" s="18">
        <f t="shared" si="5"/>
        <v>14998</v>
      </c>
      <c r="N18" s="18">
        <f t="shared" si="5"/>
        <v>8181</v>
      </c>
      <c r="O18" s="12">
        <f aca="true" t="shared" si="6" ref="O18:O24">SUM(B18:N18)</f>
        <v>390605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31617</v>
      </c>
      <c r="C19" s="14">
        <v>18752</v>
      </c>
      <c r="D19" s="14">
        <v>19956</v>
      </c>
      <c r="E19" s="14">
        <v>3235</v>
      </c>
      <c r="F19" s="14">
        <v>19084</v>
      </c>
      <c r="G19" s="14">
        <v>24325</v>
      </c>
      <c r="H19" s="14">
        <v>18954</v>
      </c>
      <c r="I19" s="14">
        <v>2823</v>
      </c>
      <c r="J19" s="14">
        <v>30996</v>
      </c>
      <c r="K19" s="14">
        <v>17422</v>
      </c>
      <c r="L19" s="14">
        <v>27779</v>
      </c>
      <c r="M19" s="14">
        <v>8247</v>
      </c>
      <c r="N19" s="14">
        <v>4394</v>
      </c>
      <c r="O19" s="12">
        <f t="shared" si="6"/>
        <v>227584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22180</v>
      </c>
      <c r="C20" s="14">
        <v>10114</v>
      </c>
      <c r="D20" s="14">
        <v>14734</v>
      </c>
      <c r="E20" s="14">
        <v>2138</v>
      </c>
      <c r="F20" s="14">
        <v>12096</v>
      </c>
      <c r="G20" s="14">
        <v>15338</v>
      </c>
      <c r="H20" s="14">
        <v>11390</v>
      </c>
      <c r="I20" s="14">
        <v>1715</v>
      </c>
      <c r="J20" s="14">
        <v>21130</v>
      </c>
      <c r="K20" s="14">
        <v>12416</v>
      </c>
      <c r="L20" s="14">
        <v>23308</v>
      </c>
      <c r="M20" s="14">
        <v>6529</v>
      </c>
      <c r="N20" s="14">
        <v>3681</v>
      </c>
      <c r="O20" s="12">
        <f t="shared" si="6"/>
        <v>156769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845</v>
      </c>
      <c r="C21" s="14">
        <v>564</v>
      </c>
      <c r="D21" s="14">
        <v>501</v>
      </c>
      <c r="E21" s="14">
        <v>106</v>
      </c>
      <c r="F21" s="14">
        <v>591</v>
      </c>
      <c r="G21" s="14">
        <v>896</v>
      </c>
      <c r="H21" s="14">
        <v>473</v>
      </c>
      <c r="I21" s="14">
        <v>68</v>
      </c>
      <c r="J21" s="14">
        <v>674</v>
      </c>
      <c r="K21" s="14">
        <v>524</v>
      </c>
      <c r="L21" s="14">
        <v>682</v>
      </c>
      <c r="M21" s="14">
        <v>222</v>
      </c>
      <c r="N21" s="14">
        <v>106</v>
      </c>
      <c r="O21" s="12">
        <f t="shared" si="6"/>
        <v>6252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54859</v>
      </c>
      <c r="C22" s="14">
        <f>C23+C24</f>
        <v>38235</v>
      </c>
      <c r="D22" s="14">
        <f>D23+D24</f>
        <v>45027</v>
      </c>
      <c r="E22" s="14">
        <f>E23+E24</f>
        <v>8277</v>
      </c>
      <c r="F22" s="14">
        <f aca="true" t="shared" si="7" ref="F22:N22">F23+F24</f>
        <v>40351</v>
      </c>
      <c r="G22" s="14">
        <f t="shared" si="7"/>
        <v>57659</v>
      </c>
      <c r="H22" s="14">
        <f>H23+H24</f>
        <v>36859</v>
      </c>
      <c r="I22" s="14">
        <f>I23+I24</f>
        <v>5490</v>
      </c>
      <c r="J22" s="14">
        <f>J23+J24</f>
        <v>45500</v>
      </c>
      <c r="K22" s="14">
        <f>K23+K24</f>
        <v>36351</v>
      </c>
      <c r="L22" s="14">
        <f>L23+L24</f>
        <v>36295</v>
      </c>
      <c r="M22" s="14">
        <f t="shared" si="7"/>
        <v>10105</v>
      </c>
      <c r="N22" s="14">
        <f t="shared" si="7"/>
        <v>5279</v>
      </c>
      <c r="O22" s="12">
        <f t="shared" si="6"/>
        <v>420287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39288</v>
      </c>
      <c r="C23" s="14">
        <v>29535</v>
      </c>
      <c r="D23" s="14">
        <v>34602</v>
      </c>
      <c r="E23" s="14">
        <v>6568</v>
      </c>
      <c r="F23" s="14">
        <v>31032</v>
      </c>
      <c r="G23" s="14">
        <v>45768</v>
      </c>
      <c r="H23" s="14">
        <v>29637</v>
      </c>
      <c r="I23" s="14">
        <v>4577</v>
      </c>
      <c r="J23" s="14">
        <v>33535</v>
      </c>
      <c r="K23" s="14">
        <v>28431</v>
      </c>
      <c r="L23" s="14">
        <v>28251</v>
      </c>
      <c r="M23" s="14">
        <v>7679</v>
      </c>
      <c r="N23" s="14">
        <v>3802</v>
      </c>
      <c r="O23" s="12">
        <f t="shared" si="6"/>
        <v>322705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15571</v>
      </c>
      <c r="C24" s="14">
        <v>8700</v>
      </c>
      <c r="D24" s="14">
        <v>10425</v>
      </c>
      <c r="E24" s="14">
        <v>1709</v>
      </c>
      <c r="F24" s="14">
        <v>9319</v>
      </c>
      <c r="G24" s="14">
        <v>11891</v>
      </c>
      <c r="H24" s="14">
        <v>7222</v>
      </c>
      <c r="I24" s="14">
        <v>913</v>
      </c>
      <c r="J24" s="14">
        <v>11965</v>
      </c>
      <c r="K24" s="14">
        <v>7920</v>
      </c>
      <c r="L24" s="14">
        <v>8044</v>
      </c>
      <c r="M24" s="14">
        <v>2426</v>
      </c>
      <c r="N24" s="14">
        <v>1477</v>
      </c>
      <c r="O24" s="12">
        <f t="shared" si="6"/>
        <v>97582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89</v>
      </c>
      <c r="B28" s="56">
        <f>B29+B30</f>
        <v>459780.76399999997</v>
      </c>
      <c r="C28" s="56">
        <f aca="true" t="shared" si="8" ref="C28:N28">C29+C30</f>
        <v>316713.3619</v>
      </c>
      <c r="D28" s="56">
        <f t="shared" si="8"/>
        <v>327905.1763</v>
      </c>
      <c r="E28" s="56">
        <f t="shared" si="8"/>
        <v>77293.9567</v>
      </c>
      <c r="F28" s="56">
        <f t="shared" si="8"/>
        <v>326684.437</v>
      </c>
      <c r="G28" s="56">
        <f t="shared" si="8"/>
        <v>367579.6389</v>
      </c>
      <c r="H28" s="56">
        <f t="shared" si="8"/>
        <v>290580.2216</v>
      </c>
      <c r="I28" s="56">
        <f t="shared" si="8"/>
        <v>47499.6249</v>
      </c>
      <c r="J28" s="56">
        <f t="shared" si="8"/>
        <v>445188.2664</v>
      </c>
      <c r="K28" s="56">
        <f t="shared" si="8"/>
        <v>347507.4928</v>
      </c>
      <c r="L28" s="56">
        <f t="shared" si="8"/>
        <v>433703.4996</v>
      </c>
      <c r="M28" s="56">
        <f t="shared" si="8"/>
        <v>172235.001</v>
      </c>
      <c r="N28" s="56">
        <f t="shared" si="8"/>
        <v>86414.84730000001</v>
      </c>
      <c r="O28" s="56">
        <f>SUM(B28:N28)</f>
        <v>3699086.2884000004</v>
      </c>
      <c r="Q28" s="62"/>
    </row>
    <row r="29" spans="1:15" ht="18.75" customHeight="1">
      <c r="A29" s="54" t="s">
        <v>54</v>
      </c>
      <c r="B29" s="52">
        <f aca="true" t="shared" si="9" ref="B29:N29">B26*B7</f>
        <v>455129.344</v>
      </c>
      <c r="C29" s="52">
        <f t="shared" si="9"/>
        <v>309092.1519</v>
      </c>
      <c r="D29" s="52">
        <f t="shared" si="9"/>
        <v>316278.5563</v>
      </c>
      <c r="E29" s="52">
        <f t="shared" si="9"/>
        <v>77293.9567</v>
      </c>
      <c r="F29" s="52">
        <f t="shared" si="9"/>
        <v>314485.017</v>
      </c>
      <c r="G29" s="52">
        <f t="shared" si="9"/>
        <v>362912.21890000004</v>
      </c>
      <c r="H29" s="52">
        <f t="shared" si="9"/>
        <v>287079.1116</v>
      </c>
      <c r="I29" s="52">
        <f t="shared" si="9"/>
        <v>47499.6249</v>
      </c>
      <c r="J29" s="52">
        <f t="shared" si="9"/>
        <v>431193.8664</v>
      </c>
      <c r="K29" s="52">
        <f t="shared" si="9"/>
        <v>329502.6828</v>
      </c>
      <c r="L29" s="52">
        <f t="shared" si="9"/>
        <v>419693.6796</v>
      </c>
      <c r="M29" s="52">
        <f t="shared" si="9"/>
        <v>166983.191</v>
      </c>
      <c r="N29" s="52">
        <f t="shared" si="9"/>
        <v>83632.2973</v>
      </c>
      <c r="O29" s="53">
        <f>SUM(B29:N29)</f>
        <v>3600775.6984000006</v>
      </c>
    </row>
    <row r="30" spans="1:26" ht="18.75" customHeight="1">
      <c r="A30" s="17" t="s">
        <v>52</v>
      </c>
      <c r="B30" s="52">
        <v>4651.42</v>
      </c>
      <c r="C30" s="52">
        <v>7621.21</v>
      </c>
      <c r="D30" s="52">
        <v>11626.62</v>
      </c>
      <c r="E30" s="52">
        <v>0</v>
      </c>
      <c r="F30" s="52">
        <v>12199.42</v>
      </c>
      <c r="G30" s="52">
        <v>4667.42</v>
      </c>
      <c r="H30" s="52">
        <v>3501.11</v>
      </c>
      <c r="I30" s="52">
        <v>0</v>
      </c>
      <c r="J30" s="52">
        <v>13994.4</v>
      </c>
      <c r="K30" s="52">
        <v>18004.81</v>
      </c>
      <c r="L30" s="52">
        <v>14009.82</v>
      </c>
      <c r="M30" s="52">
        <v>5251.81</v>
      </c>
      <c r="N30" s="52">
        <v>2782.55</v>
      </c>
      <c r="O30" s="53">
        <f>SUM(B30:N30)</f>
        <v>98310.59000000001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87</v>
      </c>
      <c r="B32" s="25">
        <f aca="true" t="shared" si="10" ref="B32:O32">+B33+B35+B42+B43+B44-B45</f>
        <v>-67660.5</v>
      </c>
      <c r="C32" s="25">
        <f t="shared" si="10"/>
        <v>-54489.6</v>
      </c>
      <c r="D32" s="25">
        <f t="shared" si="10"/>
        <v>-52498.16</v>
      </c>
      <c r="E32" s="25">
        <f t="shared" si="10"/>
        <v>-6510.2</v>
      </c>
      <c r="F32" s="25">
        <f t="shared" si="10"/>
        <v>-39096.8</v>
      </c>
      <c r="G32" s="25">
        <f t="shared" si="10"/>
        <v>-63185.4</v>
      </c>
      <c r="H32" s="25">
        <f t="shared" si="10"/>
        <v>-54141.3</v>
      </c>
      <c r="I32" s="25">
        <f t="shared" si="10"/>
        <v>-9848.2</v>
      </c>
      <c r="J32" s="25">
        <f t="shared" si="10"/>
        <v>-48009.5</v>
      </c>
      <c r="K32" s="25">
        <f t="shared" si="10"/>
        <v>-46293.8</v>
      </c>
      <c r="L32" s="25">
        <f t="shared" si="10"/>
        <v>-42651.7</v>
      </c>
      <c r="M32" s="25">
        <f t="shared" si="10"/>
        <v>-19031.8</v>
      </c>
      <c r="N32" s="25">
        <f t="shared" si="10"/>
        <v>-12280.8</v>
      </c>
      <c r="O32" s="25">
        <f t="shared" si="10"/>
        <v>-515697.76</v>
      </c>
    </row>
    <row r="33" spans="1:15" ht="18.75" customHeight="1">
      <c r="A33" s="17" t="s">
        <v>55</v>
      </c>
      <c r="B33" s="26">
        <f>+B34</f>
        <v>-67660.5</v>
      </c>
      <c r="C33" s="26">
        <f aca="true" t="shared" si="11" ref="C33:O33">+C34</f>
        <v>-54489.6</v>
      </c>
      <c r="D33" s="26">
        <f t="shared" si="11"/>
        <v>-42509.8</v>
      </c>
      <c r="E33" s="26">
        <f t="shared" si="11"/>
        <v>-6510.2</v>
      </c>
      <c r="F33" s="26">
        <f t="shared" si="11"/>
        <v>-38596.8</v>
      </c>
      <c r="G33" s="26">
        <f t="shared" si="11"/>
        <v>-62685.4</v>
      </c>
      <c r="H33" s="26">
        <f t="shared" si="11"/>
        <v>-54141.3</v>
      </c>
      <c r="I33" s="26">
        <f t="shared" si="11"/>
        <v>-7735.7</v>
      </c>
      <c r="J33" s="26">
        <f t="shared" si="11"/>
        <v>-48009.5</v>
      </c>
      <c r="K33" s="26">
        <f t="shared" si="11"/>
        <v>-46293.8</v>
      </c>
      <c r="L33" s="26">
        <f t="shared" si="11"/>
        <v>-42651.7</v>
      </c>
      <c r="M33" s="26">
        <f t="shared" si="11"/>
        <v>-19031.8</v>
      </c>
      <c r="N33" s="26">
        <f t="shared" si="11"/>
        <v>-12280.8</v>
      </c>
      <c r="O33" s="26">
        <f t="shared" si="11"/>
        <v>-502596.9</v>
      </c>
    </row>
    <row r="34" spans="1:26" ht="18.75" customHeight="1">
      <c r="A34" s="13" t="s">
        <v>56</v>
      </c>
      <c r="B34" s="20">
        <f>ROUND(-B9*$D$3,2)</f>
        <v>-67660.5</v>
      </c>
      <c r="C34" s="20">
        <f>ROUND(-C9*$D$3,2)</f>
        <v>-54489.6</v>
      </c>
      <c r="D34" s="20">
        <f>ROUND(-D9*$D$3,2)</f>
        <v>-42509.8</v>
      </c>
      <c r="E34" s="20">
        <f>ROUND(-E9*$D$3,2)</f>
        <v>-6510.2</v>
      </c>
      <c r="F34" s="20">
        <f aca="true" t="shared" si="12" ref="F34:N34">ROUND(-F9*$D$3,2)</f>
        <v>-38596.8</v>
      </c>
      <c r="G34" s="20">
        <f t="shared" si="12"/>
        <v>-62685.4</v>
      </c>
      <c r="H34" s="20">
        <f t="shared" si="12"/>
        <v>-54141.3</v>
      </c>
      <c r="I34" s="20">
        <f>ROUND(-I9*$D$3,2)</f>
        <v>-7735.7</v>
      </c>
      <c r="J34" s="20">
        <f>ROUND(-J9*$D$3,2)</f>
        <v>-48009.5</v>
      </c>
      <c r="K34" s="20">
        <f>ROUND(-K9*$D$3,2)</f>
        <v>-46293.8</v>
      </c>
      <c r="L34" s="20">
        <f>ROUND(-L9*$D$3,2)</f>
        <v>-42651.7</v>
      </c>
      <c r="M34" s="20">
        <f t="shared" si="12"/>
        <v>-19031.8</v>
      </c>
      <c r="N34" s="20">
        <f t="shared" si="12"/>
        <v>-12280.8</v>
      </c>
      <c r="O34" s="44">
        <f aca="true" t="shared" si="13" ref="O34:O45">SUM(B34:N34)</f>
        <v>-502596.9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57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-9988.36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-2112.5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-13100.86</v>
      </c>
    </row>
    <row r="36" spans="1:26" ht="18.75" customHeight="1">
      <c r="A36" s="13" t="s">
        <v>58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59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60</v>
      </c>
      <c r="B38" s="24">
        <v>0</v>
      </c>
      <c r="C38" s="24">
        <v>0</v>
      </c>
      <c r="D38" s="24">
        <f>-500-9488.36</f>
        <v>-9988.36</v>
      </c>
      <c r="E38" s="24">
        <v>0</v>
      </c>
      <c r="F38" s="24">
        <v>-500</v>
      </c>
      <c r="G38" s="24">
        <v>-500</v>
      </c>
      <c r="H38" s="24">
        <v>0</v>
      </c>
      <c r="I38" s="24">
        <v>-2112.5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-13100.86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61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64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62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92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63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65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66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67</v>
      </c>
      <c r="B46" s="29">
        <f aca="true" t="shared" si="15" ref="B46:N46">+B28+B32</f>
        <v>392120.26399999997</v>
      </c>
      <c r="C46" s="29">
        <f t="shared" si="15"/>
        <v>262223.76190000004</v>
      </c>
      <c r="D46" s="29">
        <f t="shared" si="15"/>
        <v>275407.0163</v>
      </c>
      <c r="E46" s="29">
        <f t="shared" si="15"/>
        <v>70783.7567</v>
      </c>
      <c r="F46" s="29">
        <f t="shared" si="15"/>
        <v>287587.637</v>
      </c>
      <c r="G46" s="29">
        <f t="shared" si="15"/>
        <v>304394.2389</v>
      </c>
      <c r="H46" s="29">
        <f t="shared" si="15"/>
        <v>236438.9216</v>
      </c>
      <c r="I46" s="29">
        <f t="shared" si="15"/>
        <v>37651.4249</v>
      </c>
      <c r="J46" s="29">
        <f t="shared" si="15"/>
        <v>397178.7664</v>
      </c>
      <c r="K46" s="29">
        <f t="shared" si="15"/>
        <v>301213.6928</v>
      </c>
      <c r="L46" s="29">
        <f t="shared" si="15"/>
        <v>391051.79959999997</v>
      </c>
      <c r="M46" s="29">
        <f t="shared" si="15"/>
        <v>153203.201</v>
      </c>
      <c r="N46" s="29">
        <f t="shared" si="15"/>
        <v>74134.0473</v>
      </c>
      <c r="O46" s="29">
        <f>SUM(B46:N46)</f>
        <v>3183388.5283999997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4"/>
    </row>
    <row r="49" spans="1:17" ht="18.75" customHeight="1">
      <c r="A49" s="2" t="s">
        <v>68</v>
      </c>
      <c r="B49" s="35">
        <f>SUM(B50:B63)</f>
        <v>392120.27</v>
      </c>
      <c r="C49" s="35">
        <f aca="true" t="shared" si="16" ref="C49:N49">SUM(C50:C63)</f>
        <v>262223.77</v>
      </c>
      <c r="D49" s="35">
        <f t="shared" si="16"/>
        <v>275407.02</v>
      </c>
      <c r="E49" s="35">
        <f t="shared" si="16"/>
        <v>70783.76</v>
      </c>
      <c r="F49" s="35">
        <f t="shared" si="16"/>
        <v>287587.64</v>
      </c>
      <c r="G49" s="35">
        <f t="shared" si="16"/>
        <v>304394.24</v>
      </c>
      <c r="H49" s="35">
        <f t="shared" si="16"/>
        <v>236438.92</v>
      </c>
      <c r="I49" s="35">
        <f t="shared" si="16"/>
        <v>37651.42</v>
      </c>
      <c r="J49" s="35">
        <f t="shared" si="16"/>
        <v>397178.77</v>
      </c>
      <c r="K49" s="35">
        <f t="shared" si="16"/>
        <v>301213.69</v>
      </c>
      <c r="L49" s="35">
        <f t="shared" si="16"/>
        <v>391051.8</v>
      </c>
      <c r="M49" s="35">
        <f t="shared" si="16"/>
        <v>153203.2</v>
      </c>
      <c r="N49" s="35">
        <f t="shared" si="16"/>
        <v>74134.05</v>
      </c>
      <c r="O49" s="29">
        <f>SUM(O50:O63)</f>
        <v>3183388.5499999993</v>
      </c>
      <c r="Q49" s="64"/>
    </row>
    <row r="50" spans="1:18" ht="18.75" customHeight="1">
      <c r="A50" s="17" t="s">
        <v>39</v>
      </c>
      <c r="B50" s="35">
        <v>76156.37</v>
      </c>
      <c r="C50" s="35">
        <v>71748.77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147905.14</v>
      </c>
      <c r="P50"/>
      <c r="Q50" s="64"/>
      <c r="R50" s="65"/>
    </row>
    <row r="51" spans="1:16" ht="18.75" customHeight="1">
      <c r="A51" s="17" t="s">
        <v>40</v>
      </c>
      <c r="B51" s="35">
        <v>315963.9</v>
      </c>
      <c r="C51" s="35">
        <v>190475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506438.9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275407.02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275407.02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70783.76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70783.76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287587.64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287587.64</v>
      </c>
      <c r="S54"/>
    </row>
    <row r="55" spans="1:20" ht="18.75" customHeight="1">
      <c r="A55" s="17" t="s">
        <v>69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304394.24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304394.24</v>
      </c>
      <c r="T55"/>
    </row>
    <row r="56" spans="1:21" ht="18.75" customHeight="1">
      <c r="A56" s="17" t="s">
        <v>73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236438.92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236438.92</v>
      </c>
      <c r="U56"/>
    </row>
    <row r="57" spans="1:21" ht="18.75" customHeight="1">
      <c r="A57" s="17" t="s">
        <v>70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37651.42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37651.42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397178.77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397178.77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301213.69</v>
      </c>
      <c r="L59" s="34">
        <v>0</v>
      </c>
      <c r="M59" s="34">
        <v>0</v>
      </c>
      <c r="N59" s="34">
        <v>0</v>
      </c>
      <c r="O59" s="29">
        <f t="shared" si="17"/>
        <v>301213.69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391051.8</v>
      </c>
      <c r="M60" s="34">
        <v>0</v>
      </c>
      <c r="N60" s="34">
        <v>0</v>
      </c>
      <c r="O60" s="26">
        <f t="shared" si="17"/>
        <v>391051.8</v>
      </c>
      <c r="X60"/>
    </row>
    <row r="61" spans="1:25" ht="18.75" customHeight="1">
      <c r="A61" s="17" t="s">
        <v>71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153203.2</v>
      </c>
      <c r="N61" s="34">
        <v>0</v>
      </c>
      <c r="O61" s="29">
        <f t="shared" si="17"/>
        <v>153203.2</v>
      </c>
      <c r="Y61"/>
    </row>
    <row r="62" spans="1:26" ht="18.75" customHeight="1">
      <c r="A62" s="17" t="s">
        <v>72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74134.05</v>
      </c>
      <c r="O62" s="26">
        <f t="shared" si="17"/>
        <v>74134.05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91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74</v>
      </c>
      <c r="B67" s="42">
        <v>2.461308979527469</v>
      </c>
      <c r="C67" s="42">
        <v>2.621109373451955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75</v>
      </c>
      <c r="B68" s="42">
        <v>2.130490011525163</v>
      </c>
      <c r="C68" s="42">
        <v>2.1950999635685022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76</v>
      </c>
      <c r="B69" s="42">
        <v>0</v>
      </c>
      <c r="C69" s="42">
        <v>0</v>
      </c>
      <c r="D69" s="22">
        <f>(D$29/D$7)</f>
        <v>1.9606999999999999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77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78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79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1.8563000000000003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80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86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81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82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83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84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85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90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2019-02-28T19:25:36Z</dcterms:modified>
  <cp:category/>
  <cp:version/>
  <cp:contentType/>
  <cp:contentStatus/>
</cp:coreProperties>
</file>