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<sst xmlns="http://schemas.openxmlformats.org/spreadsheetml/2006/main" count="99" uniqueCount="97">
  <si>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</si>
  <si>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</si>
  <si>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</si>
  <si>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</si>
  <si>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</si>
  <si>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</si>
  <si>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</si>
  <si>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</si>
  <si>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</si>
  <si>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</si>
  <si>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</si>
  <si>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</si>
  <si>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</si>
  <si>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</si>
  <si>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</si>
  <si>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</si>
  <si>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</si>
  <si>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</si>
  <si>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</si>
  <si>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</si>
  <si>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</si>
  <si>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</si>
  <si>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</si>
  <si>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</si>
  <si>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</si>
  <si>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</si>
  <si>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</si>
  <si>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</si>
  <si>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</si>
  <si>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</si>
  <si>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</si>
  <si>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</si>
  <si>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</si>
  <si>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</si>
  <si>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</si>
  <si>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</si>
  <si>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</si>
  <si>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</si>
  <si>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</si>
  <si>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</si>
  <si>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</si>
  <si>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</si>
  <si>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</si>
  <si>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</si>
  <si>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</si>
  <si>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</si>
  <si>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</si>
  <si>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</si>
  <si>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</si>
  <si>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</si>
  <si>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</si>
  <si>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</si>
  <si>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</si>
  <si>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</si>
  <si>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</si>
  <si>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</si>
  <si>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</si>
  <si>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</si>
  <si>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</si>
  <si>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</si>
  <si>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</si>
  <si>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</si>
  <si>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</si>
  <si>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</si>
  <si>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</si>
  <si>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</si>
  <si>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</si>
  <si>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</si>
  <si>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</si>
  <si>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</si>
  <si>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</si>
  <si>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</si>
  <si>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</si>
  <si>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</si>
  <si>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</si>
  <si>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</si>
  <si>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</si>
  <si>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</si>
  <si>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</si>
  <si>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</si>
  <si>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</si>
  <si>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</si>
  <si>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</si>
  <si>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</si>
  <si>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</si>
  <si>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</si>
  <si>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</si>
  <si>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</si>
  <si>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</si>
  <si>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</si>
  <si>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</si>
  <si>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</si>
  <si>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</si>
  <si>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</si>
  <si>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</si>
  <si>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</si>
  <si>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OPERAÇÃO 22/02/19 - VENCIMENTO 01/03/19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</si>
</sst>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93</v>
      </c>
      <c r="H6" s="59" t="s">
        <v>26</v>
      </c>
      <c r="I6" s="59" t="s">
        <v>95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492092</v>
      </c>
      <c r="C7" s="10">
        <f t="shared" si="0"/>
        <v>361867</v>
      </c>
      <c r="D7" s="10">
        <f t="shared" si="0"/>
        <v>368444</v>
      </c>
      <c r="E7" s="10">
        <f t="shared" si="0"/>
        <v>67270</v>
      </c>
      <c r="F7" s="10">
        <f t="shared" si="0"/>
        <v>320862</v>
      </c>
      <c r="G7" s="10">
        <f t="shared" si="0"/>
        <v>501997</v>
      </c>
      <c r="H7" s="10">
        <f t="shared" si="0"/>
        <v>353203</v>
      </c>
      <c r="I7" s="10">
        <f t="shared" si="0"/>
        <v>61823</v>
      </c>
      <c r="J7" s="10">
        <f t="shared" si="0"/>
        <v>439767</v>
      </c>
      <c r="K7" s="10">
        <f t="shared" si="0"/>
        <v>301524</v>
      </c>
      <c r="L7" s="10">
        <f t="shared" si="0"/>
        <v>361140</v>
      </c>
      <c r="M7" s="10">
        <f t="shared" si="0"/>
        <v>142927</v>
      </c>
      <c r="N7" s="10">
        <f t="shared" si="0"/>
        <v>95874</v>
      </c>
      <c r="O7" s="10">
        <f>+O8+O18+O22</f>
        <v>3868790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230217</v>
      </c>
      <c r="C8" s="12">
        <f t="shared" si="1"/>
        <v>180662</v>
      </c>
      <c r="D8" s="12">
        <f t="shared" si="1"/>
        <v>197234</v>
      </c>
      <c r="E8" s="12">
        <f t="shared" si="1"/>
        <v>32785</v>
      </c>
      <c r="F8" s="12">
        <f t="shared" si="1"/>
        <v>160643</v>
      </c>
      <c r="G8" s="12">
        <f t="shared" si="1"/>
        <v>256317</v>
      </c>
      <c r="H8" s="12">
        <f t="shared" si="1"/>
        <v>171659</v>
      </c>
      <c r="I8" s="12">
        <f t="shared" si="1"/>
        <v>31479</v>
      </c>
      <c r="J8" s="12">
        <f t="shared" si="1"/>
        <v>227069</v>
      </c>
      <c r="K8" s="12">
        <f t="shared" si="1"/>
        <v>150855</v>
      </c>
      <c r="L8" s="12">
        <f t="shared" si="1"/>
        <v>175494</v>
      </c>
      <c r="M8" s="12">
        <f t="shared" si="1"/>
        <v>78018</v>
      </c>
      <c r="N8" s="12">
        <f t="shared" si="1"/>
        <v>54870</v>
      </c>
      <c r="O8" s="12">
        <f>SUM(B8:N8)</f>
        <v>1947302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22630</v>
      </c>
      <c r="C9" s="14">
        <v>21514</v>
      </c>
      <c r="D9" s="14">
        <v>14488</v>
      </c>
      <c r="E9" s="14">
        <v>2920</v>
      </c>
      <c r="F9" s="14">
        <v>12657</v>
      </c>
      <c r="G9" s="14">
        <v>23144</v>
      </c>
      <c r="H9" s="14">
        <v>21221</v>
      </c>
      <c r="I9" s="14">
        <v>3800</v>
      </c>
      <c r="J9" s="14">
        <v>14994</v>
      </c>
      <c r="K9" s="14">
        <v>16936</v>
      </c>
      <c r="L9" s="14">
        <v>13700</v>
      </c>
      <c r="M9" s="14">
        <v>8812</v>
      </c>
      <c r="N9" s="14">
        <v>6685</v>
      </c>
      <c r="O9" s="12">
        <f aca="true" t="shared" si="2" ref="O9:O17">SUM(B9:N9)</f>
        <v>183501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198388</v>
      </c>
      <c r="C10" s="14">
        <f>C11+C12+C13</f>
        <v>151978</v>
      </c>
      <c r="D10" s="14">
        <f>D11+D12+D13</f>
        <v>175229</v>
      </c>
      <c r="E10" s="14">
        <f>E11+E12+E13</f>
        <v>28587</v>
      </c>
      <c r="F10" s="14">
        <f aca="true" t="shared" si="3" ref="F10:N10">F11+F12+F13</f>
        <v>141361</v>
      </c>
      <c r="G10" s="14">
        <f t="shared" si="3"/>
        <v>221980</v>
      </c>
      <c r="H10" s="14">
        <f>H11+H12+H13</f>
        <v>143986</v>
      </c>
      <c r="I10" s="14">
        <f>I11+I12+I13</f>
        <v>26512</v>
      </c>
      <c r="J10" s="14">
        <f>J11+J12+J13</f>
        <v>202642</v>
      </c>
      <c r="K10" s="14">
        <f>K11+K12+K13</f>
        <v>127962</v>
      </c>
      <c r="L10" s="14">
        <f>L11+L12+L13</f>
        <v>154158</v>
      </c>
      <c r="M10" s="14">
        <f t="shared" si="3"/>
        <v>66431</v>
      </c>
      <c r="N10" s="14">
        <f t="shared" si="3"/>
        <v>46463</v>
      </c>
      <c r="O10" s="12">
        <f t="shared" si="2"/>
        <v>1685677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101664</v>
      </c>
      <c r="C11" s="14">
        <v>77665</v>
      </c>
      <c r="D11" s="14">
        <v>85917</v>
      </c>
      <c r="E11" s="14">
        <v>14387</v>
      </c>
      <c r="F11" s="14">
        <v>69280</v>
      </c>
      <c r="G11" s="14">
        <v>110202</v>
      </c>
      <c r="H11" s="14">
        <v>74502</v>
      </c>
      <c r="I11" s="14">
        <v>13845</v>
      </c>
      <c r="J11" s="14">
        <v>103480</v>
      </c>
      <c r="K11" s="14">
        <v>64343</v>
      </c>
      <c r="L11" s="14">
        <v>77387</v>
      </c>
      <c r="M11" s="14">
        <v>32733</v>
      </c>
      <c r="N11" s="14">
        <v>21955</v>
      </c>
      <c r="O11" s="12">
        <f t="shared" si="2"/>
        <v>847360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90882</v>
      </c>
      <c r="C12" s="14">
        <v>66833</v>
      </c>
      <c r="D12" s="14">
        <v>84377</v>
      </c>
      <c r="E12" s="14">
        <v>12962</v>
      </c>
      <c r="F12" s="14">
        <v>66212</v>
      </c>
      <c r="G12" s="14">
        <v>101056</v>
      </c>
      <c r="H12" s="14">
        <v>64027</v>
      </c>
      <c r="I12" s="14">
        <v>11676</v>
      </c>
      <c r="J12" s="14">
        <v>93771</v>
      </c>
      <c r="K12" s="14">
        <v>59124</v>
      </c>
      <c r="L12" s="14">
        <v>72552</v>
      </c>
      <c r="M12" s="14">
        <v>31461</v>
      </c>
      <c r="N12" s="14">
        <v>23123</v>
      </c>
      <c r="O12" s="12">
        <f t="shared" si="2"/>
        <v>778056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5842</v>
      </c>
      <c r="C13" s="14">
        <v>7480</v>
      </c>
      <c r="D13" s="14">
        <v>4935</v>
      </c>
      <c r="E13" s="14">
        <v>1238</v>
      </c>
      <c r="F13" s="14">
        <v>5869</v>
      </c>
      <c r="G13" s="14">
        <v>10722</v>
      </c>
      <c r="H13" s="14">
        <v>5457</v>
      </c>
      <c r="I13" s="14">
        <v>991</v>
      </c>
      <c r="J13" s="14">
        <v>5391</v>
      </c>
      <c r="K13" s="14">
        <v>4495</v>
      </c>
      <c r="L13" s="14">
        <v>4219</v>
      </c>
      <c r="M13" s="14">
        <v>2237</v>
      </c>
      <c r="N13" s="14">
        <v>1385</v>
      </c>
      <c r="O13" s="12">
        <f t="shared" si="2"/>
        <v>60261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9199</v>
      </c>
      <c r="C14" s="14">
        <f>C15+C16+C17</f>
        <v>7170</v>
      </c>
      <c r="D14" s="14">
        <f>D15+D16+D17</f>
        <v>7517</v>
      </c>
      <c r="E14" s="14">
        <f>E15+E16+E17</f>
        <v>1278</v>
      </c>
      <c r="F14" s="14">
        <f aca="true" t="shared" si="4" ref="F14:N14">F15+F16+F17</f>
        <v>6625</v>
      </c>
      <c r="G14" s="14">
        <f t="shared" si="4"/>
        <v>11193</v>
      </c>
      <c r="H14" s="14">
        <f>H15+H16+H17</f>
        <v>6452</v>
      </c>
      <c r="I14" s="14">
        <f>I15+I16+I17</f>
        <v>1167</v>
      </c>
      <c r="J14" s="14">
        <f>J15+J16+J17</f>
        <v>9433</v>
      </c>
      <c r="K14" s="14">
        <f>K15+K16+K17</f>
        <v>5957</v>
      </c>
      <c r="L14" s="14">
        <f>L15+L16+L17</f>
        <v>7636</v>
      </c>
      <c r="M14" s="14">
        <f t="shared" si="4"/>
        <v>2775</v>
      </c>
      <c r="N14" s="14">
        <f t="shared" si="4"/>
        <v>1722</v>
      </c>
      <c r="O14" s="12">
        <f t="shared" si="2"/>
        <v>78124</v>
      </c>
    </row>
    <row r="15" spans="1:26" ht="18.75" customHeight="1">
      <c r="A15" s="15" t="s">
        <v>13</v>
      </c>
      <c r="B15" s="14">
        <v>9180</v>
      </c>
      <c r="C15" s="14">
        <v>7146</v>
      </c>
      <c r="D15" s="14">
        <v>7511</v>
      </c>
      <c r="E15" s="14">
        <v>1277</v>
      </c>
      <c r="F15" s="14">
        <v>6616</v>
      </c>
      <c r="G15" s="14">
        <v>11180</v>
      </c>
      <c r="H15" s="14">
        <v>6436</v>
      </c>
      <c r="I15" s="14">
        <v>1164</v>
      </c>
      <c r="J15" s="14">
        <v>9410</v>
      </c>
      <c r="K15" s="14">
        <v>5939</v>
      </c>
      <c r="L15" s="14">
        <v>7624</v>
      </c>
      <c r="M15" s="14">
        <v>2765</v>
      </c>
      <c r="N15" s="14">
        <v>1715</v>
      </c>
      <c r="O15" s="12">
        <f t="shared" si="2"/>
        <v>77963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7</v>
      </c>
      <c r="C16" s="14">
        <v>14</v>
      </c>
      <c r="D16" s="14">
        <v>3</v>
      </c>
      <c r="E16" s="14">
        <v>1</v>
      </c>
      <c r="F16" s="14">
        <v>4</v>
      </c>
      <c r="G16" s="14">
        <v>5</v>
      </c>
      <c r="H16" s="14">
        <v>8</v>
      </c>
      <c r="I16" s="14">
        <v>2</v>
      </c>
      <c r="J16" s="14">
        <v>12</v>
      </c>
      <c r="K16" s="14">
        <v>6</v>
      </c>
      <c r="L16" s="14">
        <v>2</v>
      </c>
      <c r="M16" s="14">
        <v>8</v>
      </c>
      <c r="N16" s="14">
        <v>6</v>
      </c>
      <c r="O16" s="12">
        <f t="shared" si="2"/>
        <v>78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12</v>
      </c>
      <c r="C17" s="14">
        <v>10</v>
      </c>
      <c r="D17" s="14">
        <v>3</v>
      </c>
      <c r="E17" s="14">
        <v>0</v>
      </c>
      <c r="F17" s="14">
        <v>5</v>
      </c>
      <c r="G17" s="14">
        <v>8</v>
      </c>
      <c r="H17" s="14">
        <v>8</v>
      </c>
      <c r="I17" s="14">
        <v>1</v>
      </c>
      <c r="J17" s="14">
        <v>11</v>
      </c>
      <c r="K17" s="14">
        <v>12</v>
      </c>
      <c r="L17" s="14">
        <v>10</v>
      </c>
      <c r="M17" s="14">
        <v>2</v>
      </c>
      <c r="N17" s="14">
        <v>1</v>
      </c>
      <c r="O17" s="12">
        <f t="shared" si="2"/>
        <v>83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141468</v>
      </c>
      <c r="C18" s="18">
        <f>C19+C20+C21</f>
        <v>87650</v>
      </c>
      <c r="D18" s="18">
        <f>D19+D20+D21</f>
        <v>79896</v>
      </c>
      <c r="E18" s="18">
        <f>E19+E20+E21</f>
        <v>14768</v>
      </c>
      <c r="F18" s="18">
        <f aca="true" t="shared" si="5" ref="F18:N18">F19+F20+F21</f>
        <v>73795</v>
      </c>
      <c r="G18" s="18">
        <f t="shared" si="5"/>
        <v>114320</v>
      </c>
      <c r="H18" s="18">
        <f>H19+H20+H21</f>
        <v>93418</v>
      </c>
      <c r="I18" s="18">
        <f>I19+I20+I21</f>
        <v>15285</v>
      </c>
      <c r="J18" s="18">
        <f>J19+J20+J21</f>
        <v>117626</v>
      </c>
      <c r="K18" s="18">
        <f>K19+K20+K21</f>
        <v>76034</v>
      </c>
      <c r="L18" s="18">
        <f>L19+L20+L21</f>
        <v>111368</v>
      </c>
      <c r="M18" s="18">
        <f t="shared" si="5"/>
        <v>41482</v>
      </c>
      <c r="N18" s="18">
        <f t="shared" si="5"/>
        <v>25930</v>
      </c>
      <c r="O18" s="12">
        <f aca="true" t="shared" si="6" ref="O18:O24">SUM(B18:N18)</f>
        <v>993040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80063</v>
      </c>
      <c r="C19" s="14">
        <v>52480</v>
      </c>
      <c r="D19" s="14">
        <v>46091</v>
      </c>
      <c r="E19" s="14">
        <v>8715</v>
      </c>
      <c r="F19" s="14">
        <v>42394</v>
      </c>
      <c r="G19" s="14">
        <v>67537</v>
      </c>
      <c r="H19" s="14">
        <v>55112</v>
      </c>
      <c r="I19" s="14">
        <v>9249</v>
      </c>
      <c r="J19" s="14">
        <v>68970</v>
      </c>
      <c r="K19" s="14">
        <v>43854</v>
      </c>
      <c r="L19" s="14">
        <v>62315</v>
      </c>
      <c r="M19" s="14">
        <v>23298</v>
      </c>
      <c r="N19" s="14">
        <v>14242</v>
      </c>
      <c r="O19" s="12">
        <f t="shared" si="6"/>
        <v>574320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58504</v>
      </c>
      <c r="C20" s="14">
        <v>32463</v>
      </c>
      <c r="D20" s="14">
        <v>32095</v>
      </c>
      <c r="E20" s="14">
        <v>5591</v>
      </c>
      <c r="F20" s="14">
        <v>29366</v>
      </c>
      <c r="G20" s="14">
        <v>43172</v>
      </c>
      <c r="H20" s="14">
        <v>36101</v>
      </c>
      <c r="I20" s="14">
        <v>5654</v>
      </c>
      <c r="J20" s="14">
        <v>46149</v>
      </c>
      <c r="K20" s="14">
        <v>30425</v>
      </c>
      <c r="L20" s="14">
        <v>46964</v>
      </c>
      <c r="M20" s="14">
        <v>17277</v>
      </c>
      <c r="N20" s="14">
        <v>11167</v>
      </c>
      <c r="O20" s="12">
        <f t="shared" si="6"/>
        <v>394928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2901</v>
      </c>
      <c r="C21" s="14">
        <v>2707</v>
      </c>
      <c r="D21" s="14">
        <v>1710</v>
      </c>
      <c r="E21" s="14">
        <v>462</v>
      </c>
      <c r="F21" s="14">
        <v>2035</v>
      </c>
      <c r="G21" s="14">
        <v>3611</v>
      </c>
      <c r="H21" s="14">
        <v>2205</v>
      </c>
      <c r="I21" s="14">
        <v>382</v>
      </c>
      <c r="J21" s="14">
        <v>2507</v>
      </c>
      <c r="K21" s="14">
        <v>1755</v>
      </c>
      <c r="L21" s="14">
        <v>2089</v>
      </c>
      <c r="M21" s="14">
        <v>907</v>
      </c>
      <c r="N21" s="14">
        <v>521</v>
      </c>
      <c r="O21" s="12">
        <f t="shared" si="6"/>
        <v>23792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120407</v>
      </c>
      <c r="C22" s="14">
        <f>C23+C24</f>
        <v>93555</v>
      </c>
      <c r="D22" s="14">
        <f>D23+D24</f>
        <v>91314</v>
      </c>
      <c r="E22" s="14">
        <f>E23+E24</f>
        <v>19717</v>
      </c>
      <c r="F22" s="14">
        <f aca="true" t="shared" si="7" ref="F22:N22">F23+F24</f>
        <v>86424</v>
      </c>
      <c r="G22" s="14">
        <f t="shared" si="7"/>
        <v>131360</v>
      </c>
      <c r="H22" s="14">
        <f>H23+H24</f>
        <v>88126</v>
      </c>
      <c r="I22" s="14">
        <f>I23+I24</f>
        <v>15059</v>
      </c>
      <c r="J22" s="14">
        <f>J23+J24</f>
        <v>95072</v>
      </c>
      <c r="K22" s="14">
        <f>K23+K24</f>
        <v>74635</v>
      </c>
      <c r="L22" s="14">
        <f>L23+L24</f>
        <v>74278</v>
      </c>
      <c r="M22" s="14">
        <f t="shared" si="7"/>
        <v>23427</v>
      </c>
      <c r="N22" s="14">
        <f t="shared" si="7"/>
        <v>15074</v>
      </c>
      <c r="O22" s="12">
        <f t="shared" si="6"/>
        <v>928448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77792</v>
      </c>
      <c r="C23" s="14">
        <v>63930</v>
      </c>
      <c r="D23" s="14">
        <v>61046</v>
      </c>
      <c r="E23" s="14">
        <v>13957</v>
      </c>
      <c r="F23" s="14">
        <v>58127</v>
      </c>
      <c r="G23" s="14">
        <v>92150</v>
      </c>
      <c r="H23" s="14">
        <v>63251</v>
      </c>
      <c r="I23" s="14">
        <v>11585</v>
      </c>
      <c r="J23" s="14">
        <v>63501</v>
      </c>
      <c r="K23" s="14">
        <v>52375</v>
      </c>
      <c r="L23" s="14">
        <v>49491</v>
      </c>
      <c r="M23" s="14">
        <v>15888</v>
      </c>
      <c r="N23" s="14">
        <v>9200</v>
      </c>
      <c r="O23" s="12">
        <f t="shared" si="6"/>
        <v>632293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42615</v>
      </c>
      <c r="C24" s="14">
        <v>29625</v>
      </c>
      <c r="D24" s="14">
        <v>30268</v>
      </c>
      <c r="E24" s="14">
        <v>5760</v>
      </c>
      <c r="F24" s="14">
        <v>28297</v>
      </c>
      <c r="G24" s="14">
        <v>39210</v>
      </c>
      <c r="H24" s="14">
        <v>24875</v>
      </c>
      <c r="I24" s="14">
        <v>3474</v>
      </c>
      <c r="J24" s="14">
        <v>31571</v>
      </c>
      <c r="K24" s="14">
        <v>22260</v>
      </c>
      <c r="L24" s="14">
        <v>24787</v>
      </c>
      <c r="M24" s="14">
        <v>7539</v>
      </c>
      <c r="N24" s="14">
        <v>5874</v>
      </c>
      <c r="O24" s="12">
        <f t="shared" si="6"/>
        <v>296155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1080167.6952</v>
      </c>
      <c r="C28" s="56">
        <f aca="true" t="shared" si="8" ref="C28:N28">C29+C30</f>
        <v>839227.7626999998</v>
      </c>
      <c r="D28" s="56">
        <f t="shared" si="8"/>
        <v>734034.7708</v>
      </c>
      <c r="E28" s="56">
        <f t="shared" si="8"/>
        <v>199072.11099999998</v>
      </c>
      <c r="F28" s="56">
        <f t="shared" si="8"/>
        <v>734620.2130000001</v>
      </c>
      <c r="G28" s="56">
        <f t="shared" si="8"/>
        <v>936524.4511000001</v>
      </c>
      <c r="H28" s="56">
        <f t="shared" si="8"/>
        <v>769103.9328000001</v>
      </c>
      <c r="I28" s="56">
        <f t="shared" si="8"/>
        <v>146835.80730000001</v>
      </c>
      <c r="J28" s="56">
        <f t="shared" si="8"/>
        <v>969783.9978</v>
      </c>
      <c r="K28" s="56">
        <f t="shared" si="8"/>
        <v>767171.3404</v>
      </c>
      <c r="L28" s="56">
        <f t="shared" si="8"/>
        <v>892085.6159999999</v>
      </c>
      <c r="M28" s="56">
        <f t="shared" si="8"/>
        <v>443537.4555</v>
      </c>
      <c r="N28" s="56">
        <f t="shared" si="8"/>
        <v>254269.6394</v>
      </c>
      <c r="O28" s="56">
        <f>SUM(B28:N28)</f>
        <v>8766434.793</v>
      </c>
      <c r="Q28" s="62"/>
    </row>
    <row r="29" spans="1:15" ht="18.75" customHeight="1">
      <c r="A29" s="54" t="s">
        <v>54</v>
      </c>
      <c r="B29" s="52">
        <f aca="true" t="shared" si="9" ref="B29:N29">B26*B7</f>
        <v>1075516.2752</v>
      </c>
      <c r="C29" s="52">
        <f t="shared" si="9"/>
        <v>831606.5526999999</v>
      </c>
      <c r="D29" s="52">
        <f t="shared" si="9"/>
        <v>722408.1508000001</v>
      </c>
      <c r="E29" s="52">
        <f t="shared" si="9"/>
        <v>199072.11099999998</v>
      </c>
      <c r="F29" s="52">
        <f t="shared" si="9"/>
        <v>722420.7930000001</v>
      </c>
      <c r="G29" s="52">
        <f t="shared" si="9"/>
        <v>931857.0311</v>
      </c>
      <c r="H29" s="52">
        <f t="shared" si="9"/>
        <v>765602.8228000001</v>
      </c>
      <c r="I29" s="52">
        <f t="shared" si="9"/>
        <v>146835.80730000001</v>
      </c>
      <c r="J29" s="52">
        <f t="shared" si="9"/>
        <v>955789.5978</v>
      </c>
      <c r="K29" s="52">
        <f t="shared" si="9"/>
        <v>749166.5303999999</v>
      </c>
      <c r="L29" s="52">
        <f t="shared" si="9"/>
        <v>878075.796</v>
      </c>
      <c r="M29" s="52">
        <f t="shared" si="9"/>
        <v>438285.6455</v>
      </c>
      <c r="N29" s="52">
        <f t="shared" si="9"/>
        <v>251487.0894</v>
      </c>
      <c r="O29" s="53">
        <f>SUM(B29:N29)</f>
        <v>8668124.203000002</v>
      </c>
    </row>
    <row r="30" spans="1:26" ht="18.75" customHeight="1">
      <c r="A30" s="17" t="s">
        <v>52</v>
      </c>
      <c r="B30" s="52">
        <v>4651.42</v>
      </c>
      <c r="C30" s="52">
        <v>7621.21</v>
      </c>
      <c r="D30" s="52">
        <v>11626.62</v>
      </c>
      <c r="E30" s="52">
        <v>0</v>
      </c>
      <c r="F30" s="52">
        <v>12199.42</v>
      </c>
      <c r="G30" s="52">
        <v>4667.42</v>
      </c>
      <c r="H30" s="52">
        <v>3501.11</v>
      </c>
      <c r="I30" s="52">
        <v>0</v>
      </c>
      <c r="J30" s="52">
        <v>13994.4</v>
      </c>
      <c r="K30" s="52">
        <v>18004.81</v>
      </c>
      <c r="L30" s="52">
        <v>14009.82</v>
      </c>
      <c r="M30" s="52">
        <v>5251.81</v>
      </c>
      <c r="N30" s="52">
        <v>2782.55</v>
      </c>
      <c r="O30" s="53">
        <f>SUM(B30:N30)</f>
        <v>98310.59000000001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+B33+B35+B42+B43+B44-B45</f>
        <v>-133420.6</v>
      </c>
      <c r="C32" s="25">
        <f t="shared" si="10"/>
        <v>-115595.76</v>
      </c>
      <c r="D32" s="25">
        <f t="shared" si="10"/>
        <v>-98152.38</v>
      </c>
      <c r="E32" s="25">
        <f t="shared" si="10"/>
        <v>-37956.479999999996</v>
      </c>
      <c r="F32" s="25">
        <f t="shared" si="10"/>
        <v>-89432.6</v>
      </c>
      <c r="G32" s="25">
        <f t="shared" si="10"/>
        <v>-125716.56</v>
      </c>
      <c r="H32" s="25">
        <f t="shared" si="10"/>
        <v>-107902.04000000001</v>
      </c>
      <c r="I32" s="25">
        <f t="shared" si="10"/>
        <v>-53367.32</v>
      </c>
      <c r="J32" s="25">
        <f t="shared" si="10"/>
        <v>-73598.97</v>
      </c>
      <c r="K32" s="25">
        <f t="shared" si="10"/>
        <v>-94491.43000000001</v>
      </c>
      <c r="L32" s="25">
        <f t="shared" si="10"/>
        <v>-67230.76</v>
      </c>
      <c r="M32" s="25">
        <f t="shared" si="10"/>
        <v>-42136.22</v>
      </c>
      <c r="N32" s="25">
        <f t="shared" si="10"/>
        <v>-31707.3</v>
      </c>
      <c r="O32" s="25">
        <f t="shared" si="10"/>
        <v>-1070708.42</v>
      </c>
    </row>
    <row r="33" spans="1:15" ht="18.75" customHeight="1">
      <c r="A33" s="17" t="s">
        <v>55</v>
      </c>
      <c r="B33" s="26">
        <f>+B34</f>
        <v>-97309</v>
      </c>
      <c r="C33" s="26">
        <f aca="true" t="shared" si="11" ref="C33:O33">+C34</f>
        <v>-92510.2</v>
      </c>
      <c r="D33" s="26">
        <f t="shared" si="11"/>
        <v>-62298.4</v>
      </c>
      <c r="E33" s="26">
        <f t="shared" si="11"/>
        <v>-12556</v>
      </c>
      <c r="F33" s="26">
        <f t="shared" si="11"/>
        <v>-54425.1</v>
      </c>
      <c r="G33" s="26">
        <f t="shared" si="11"/>
        <v>-99519.2</v>
      </c>
      <c r="H33" s="26">
        <f t="shared" si="11"/>
        <v>-91250.3</v>
      </c>
      <c r="I33" s="26">
        <f t="shared" si="11"/>
        <v>-16340</v>
      </c>
      <c r="J33" s="26">
        <f t="shared" si="11"/>
        <v>-64474.2</v>
      </c>
      <c r="K33" s="26">
        <f t="shared" si="11"/>
        <v>-72824.8</v>
      </c>
      <c r="L33" s="26">
        <f t="shared" si="11"/>
        <v>-58910</v>
      </c>
      <c r="M33" s="26">
        <f t="shared" si="11"/>
        <v>-37891.6</v>
      </c>
      <c r="N33" s="26">
        <f t="shared" si="11"/>
        <v>-28745.5</v>
      </c>
      <c r="O33" s="26">
        <f t="shared" si="11"/>
        <v>-789054.2999999999</v>
      </c>
    </row>
    <row r="34" spans="1:26" ht="18.75" customHeight="1">
      <c r="A34" s="13" t="s">
        <v>56</v>
      </c>
      <c r="B34" s="20">
        <f>ROUND(-B9*$D$3,2)</f>
        <v>-97309</v>
      </c>
      <c r="C34" s="20">
        <f>ROUND(-C9*$D$3,2)</f>
        <v>-92510.2</v>
      </c>
      <c r="D34" s="20">
        <f>ROUND(-D9*$D$3,2)</f>
        <v>-62298.4</v>
      </c>
      <c r="E34" s="20">
        <f>ROUND(-E9*$D$3,2)</f>
        <v>-12556</v>
      </c>
      <c r="F34" s="20">
        <f aca="true" t="shared" si="12" ref="F34:N34">ROUND(-F9*$D$3,2)</f>
        <v>-54425.1</v>
      </c>
      <c r="G34" s="20">
        <f t="shared" si="12"/>
        <v>-99519.2</v>
      </c>
      <c r="H34" s="20">
        <f t="shared" si="12"/>
        <v>-91250.3</v>
      </c>
      <c r="I34" s="20">
        <f>ROUND(-I9*$D$3,2)</f>
        <v>-16340</v>
      </c>
      <c r="J34" s="20">
        <f>ROUND(-J9*$D$3,2)</f>
        <v>-64474.2</v>
      </c>
      <c r="K34" s="20">
        <f>ROUND(-K9*$D$3,2)</f>
        <v>-72824.8</v>
      </c>
      <c r="L34" s="20">
        <f>ROUND(-L9*$D$3,2)</f>
        <v>-58910</v>
      </c>
      <c r="M34" s="20">
        <f t="shared" si="12"/>
        <v>-37891.6</v>
      </c>
      <c r="N34" s="20">
        <f t="shared" si="12"/>
        <v>-28745.5</v>
      </c>
      <c r="O34" s="44">
        <f aca="true" t="shared" si="13" ref="O34:O45">SUM(B34:N34)</f>
        <v>-789054.2999999999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K35">SUM(B36:B41)</f>
        <v>-36111.6</v>
      </c>
      <c r="C35" s="26">
        <f t="shared" si="14"/>
        <v>-23085.56</v>
      </c>
      <c r="D35" s="26">
        <f t="shared" si="14"/>
        <v>-35853.98</v>
      </c>
      <c r="E35" s="26">
        <f t="shared" si="14"/>
        <v>-25400.48</v>
      </c>
      <c r="F35" s="26">
        <f t="shared" si="14"/>
        <v>-35007.5</v>
      </c>
      <c r="G35" s="26">
        <f t="shared" si="14"/>
        <v>-26197.36</v>
      </c>
      <c r="H35" s="26">
        <f t="shared" si="14"/>
        <v>-16651.74</v>
      </c>
      <c r="I35" s="26">
        <f t="shared" si="14"/>
        <v>-37027.32</v>
      </c>
      <c r="J35" s="26">
        <f t="shared" si="14"/>
        <v>-9124.77</v>
      </c>
      <c r="K35" s="26">
        <f t="shared" si="14"/>
        <v>-21666.63</v>
      </c>
      <c r="L35" s="26">
        <f>SUM(L36:L41)</f>
        <v>-8320.76</v>
      </c>
      <c r="M35" s="26">
        <f>SUM(M36:M41)</f>
        <v>-4244.62</v>
      </c>
      <c r="N35" s="26">
        <f>SUM(N36:N41)</f>
        <v>-2961.8</v>
      </c>
      <c r="O35" s="26">
        <f t="shared" si="13"/>
        <v>-281654.11999999994</v>
      </c>
    </row>
    <row r="36" spans="1:26" ht="18.75" customHeight="1">
      <c r="A36" s="13" t="s">
        <v>58</v>
      </c>
      <c r="B36" s="24">
        <v>-36111.6</v>
      </c>
      <c r="C36" s="24">
        <v>-23085.56</v>
      </c>
      <c r="D36" s="24">
        <v>-13681.74</v>
      </c>
      <c r="E36" s="24">
        <v>-25400.48</v>
      </c>
      <c r="F36" s="24">
        <v>-34507.5</v>
      </c>
      <c r="G36" s="24">
        <v>-25697.36</v>
      </c>
      <c r="H36" s="24">
        <v>-16651.74</v>
      </c>
      <c r="I36" s="24">
        <v>-34914.82</v>
      </c>
      <c r="J36" s="24">
        <v>-9124.77</v>
      </c>
      <c r="K36" s="24">
        <v>-21666.63</v>
      </c>
      <c r="L36" s="24">
        <v>-8320.76</v>
      </c>
      <c r="M36" s="24">
        <v>-4244.62</v>
      </c>
      <c r="N36" s="24">
        <v>-2961.8</v>
      </c>
      <c r="O36" s="24">
        <f t="shared" si="13"/>
        <v>-256369.37999999998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-500-21672.24</f>
        <v>-22172.24</v>
      </c>
      <c r="E38" s="24">
        <v>0</v>
      </c>
      <c r="F38" s="24">
        <v>-500</v>
      </c>
      <c r="G38" s="24">
        <v>-500</v>
      </c>
      <c r="H38" s="24">
        <v>0</v>
      </c>
      <c r="I38" s="24">
        <v>-2112.5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-25284.74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67</v>
      </c>
      <c r="B46" s="29">
        <f aca="true" t="shared" si="15" ref="B46:N46">+B28+B32</f>
        <v>946747.0952</v>
      </c>
      <c r="C46" s="29">
        <f t="shared" si="15"/>
        <v>723632.0026999998</v>
      </c>
      <c r="D46" s="29">
        <f t="shared" si="15"/>
        <v>635882.3908</v>
      </c>
      <c r="E46" s="29">
        <f t="shared" si="15"/>
        <v>161115.631</v>
      </c>
      <c r="F46" s="29">
        <f t="shared" si="15"/>
        <v>645187.6130000001</v>
      </c>
      <c r="G46" s="29">
        <f t="shared" si="15"/>
        <v>810807.8911000001</v>
      </c>
      <c r="H46" s="29">
        <f t="shared" si="15"/>
        <v>661201.8928</v>
      </c>
      <c r="I46" s="29">
        <f t="shared" si="15"/>
        <v>93468.48730000001</v>
      </c>
      <c r="J46" s="29">
        <f t="shared" si="15"/>
        <v>896185.0278</v>
      </c>
      <c r="K46" s="29">
        <f t="shared" si="15"/>
        <v>672679.9103999999</v>
      </c>
      <c r="L46" s="29">
        <f t="shared" si="15"/>
        <v>824854.8559999999</v>
      </c>
      <c r="M46" s="29">
        <f t="shared" si="15"/>
        <v>401401.23549999995</v>
      </c>
      <c r="N46" s="29">
        <f t="shared" si="15"/>
        <v>222562.3394</v>
      </c>
      <c r="O46" s="29">
        <f>SUM(B46:N46)</f>
        <v>7695726.373000001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68</v>
      </c>
      <c r="B49" s="35">
        <f>SUM(B50:B63)</f>
        <v>946747.1</v>
      </c>
      <c r="C49" s="35">
        <f aca="true" t="shared" si="16" ref="C49:N49">SUM(C50:C63)</f>
        <v>723632</v>
      </c>
      <c r="D49" s="35">
        <f t="shared" si="16"/>
        <v>635882.39</v>
      </c>
      <c r="E49" s="35">
        <f t="shared" si="16"/>
        <v>161115.63</v>
      </c>
      <c r="F49" s="35">
        <f t="shared" si="16"/>
        <v>645187.61</v>
      </c>
      <c r="G49" s="35">
        <f t="shared" si="16"/>
        <v>810807.89</v>
      </c>
      <c r="H49" s="35">
        <f t="shared" si="16"/>
        <v>661201.89</v>
      </c>
      <c r="I49" s="35">
        <f t="shared" si="16"/>
        <v>93468.49</v>
      </c>
      <c r="J49" s="35">
        <f t="shared" si="16"/>
        <v>896185.03</v>
      </c>
      <c r="K49" s="35">
        <f t="shared" si="16"/>
        <v>672679.91</v>
      </c>
      <c r="L49" s="35">
        <f t="shared" si="16"/>
        <v>824854.86</v>
      </c>
      <c r="M49" s="35">
        <f t="shared" si="16"/>
        <v>401401.24</v>
      </c>
      <c r="N49" s="35">
        <f t="shared" si="16"/>
        <v>222562.34</v>
      </c>
      <c r="O49" s="29">
        <f>SUM(O50:O63)</f>
        <v>7695726.380000001</v>
      </c>
      <c r="Q49" s="64"/>
    </row>
    <row r="50" spans="1:18" ht="18.75" customHeight="1">
      <c r="A50" s="17" t="s">
        <v>39</v>
      </c>
      <c r="B50" s="35">
        <v>168639.36</v>
      </c>
      <c r="C50" s="35">
        <v>193120.26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361759.62</v>
      </c>
      <c r="P50"/>
      <c r="Q50" s="64"/>
      <c r="R50" s="65"/>
    </row>
    <row r="51" spans="1:16" ht="18.75" customHeight="1">
      <c r="A51" s="17" t="s">
        <v>40</v>
      </c>
      <c r="B51" s="35">
        <v>778107.74</v>
      </c>
      <c r="C51" s="35">
        <v>530511.74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1308619.48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635882.39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635882.39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161115.63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161115.63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645187.61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645187.61</v>
      </c>
      <c r="S54"/>
    </row>
    <row r="55" spans="1:20" ht="18.75" customHeight="1">
      <c r="A55" s="17" t="s">
        <v>69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810807.89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810807.89</v>
      </c>
      <c r="T55"/>
    </row>
    <row r="56" spans="1:21" ht="18.75" customHeight="1">
      <c r="A56" s="17" t="s">
        <v>73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661201.89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661201.89</v>
      </c>
      <c r="U56"/>
    </row>
    <row r="57" spans="1:21" ht="18.75" customHeight="1">
      <c r="A57" s="17" t="s">
        <v>70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93468.49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93468.49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896185.03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896185.03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672679.91</v>
      </c>
      <c r="L59" s="34">
        <v>0</v>
      </c>
      <c r="M59" s="34">
        <v>0</v>
      </c>
      <c r="N59" s="34">
        <v>0</v>
      </c>
      <c r="O59" s="29">
        <f t="shared" si="17"/>
        <v>672679.91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824854.86</v>
      </c>
      <c r="M60" s="34">
        <v>0</v>
      </c>
      <c r="N60" s="34">
        <v>0</v>
      </c>
      <c r="O60" s="26">
        <f t="shared" si="17"/>
        <v>824854.86</v>
      </c>
      <c r="X60"/>
    </row>
    <row r="61" spans="1:25" ht="18.75" customHeight="1">
      <c r="A61" s="17" t="s">
        <v>71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401401.24</v>
      </c>
      <c r="N61" s="34">
        <v>0</v>
      </c>
      <c r="O61" s="29">
        <f t="shared" si="17"/>
        <v>401401.24</v>
      </c>
      <c r="Y61"/>
    </row>
    <row r="62" spans="1:26" ht="18.75" customHeight="1">
      <c r="A62" s="17" t="s">
        <v>72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222562.34</v>
      </c>
      <c r="O62" s="26">
        <f t="shared" si="17"/>
        <v>222562.34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91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74</v>
      </c>
      <c r="B67" s="42">
        <v>2.454599220854679</v>
      </c>
      <c r="C67" s="42">
        <v>2.6249897325631046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75</v>
      </c>
      <c r="B68" s="42">
        <v>2.1304900099981303</v>
      </c>
      <c r="C68" s="42">
        <v>2.1950999953021415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76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77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78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79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80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86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81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82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83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84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2019-02-28T19:19:25Z</dcterms:modified>
  <cp:category/>
  <cp:version/>
  <cp:contentType/>
  <cp:contentStatus/>
</cp:coreProperties>
</file>