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<sst xmlns="http://schemas.openxmlformats.org/spreadsheetml/2006/main" count="99" uniqueCount="97">
  <si>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</si>
  <si>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</si>
  <si>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</si>
  <si>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</si>
  <si>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</si>
  <si>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</si>
  <si>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</si>
  <si>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</si>
  <si>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</si>
  <si>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</si>
  <si>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</si>
  <si>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</si>
  <si>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</si>
  <si>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</si>
  <si>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</si>
  <si>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</si>
  <si>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</si>
  <si>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</si>
  <si>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</si>
  <si>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</si>
  <si>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</si>
  <si>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</si>
  <si>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</si>
  <si>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</si>
  <si>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</si>
  <si>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</si>
  <si>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</si>
  <si>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</si>
  <si>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</si>
  <si>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</si>
  <si>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</si>
  <si>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</si>
  <si>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</si>
  <si>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</si>
  <si>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</si>
  <si>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</si>
  <si>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</si>
  <si>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</si>
  <si>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</si>
  <si>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</si>
  <si>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</si>
  <si>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</si>
  <si>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</si>
  <si>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</si>
  <si>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</si>
  <si>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</si>
  <si>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</si>
  <si>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</si>
  <si>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</si>
  <si>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</si>
  <si>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</si>
  <si>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</si>
  <si>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</si>
  <si>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</si>
  <si>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</si>
  <si>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 Compensação da Receita Antecipada (4.1.1. + 4.1.2.)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</si>
  <si>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</si>
  <si>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</si>
  <si>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</si>
  <si>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</si>
  <si>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</si>
  <si>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</si>
  <si>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</si>
  <si>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</si>
  <si>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</si>
  <si>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</si>
  <si>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</si>
  <si>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</si>
  <si>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</si>
  <si>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</si>
  <si>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</si>
  <si>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</si>
  <si>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</si>
  <si>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</si>
  <si>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</si>
  <si>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</si>
  <si>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</si>
  <si>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</si>
  <si>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</si>
  <si>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</si>
  <si>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</si>
  <si>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</si>
  <si>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</si>
  <si>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</si>
  <si>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</si>
  <si>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</si>
  <si>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</si>
  <si>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</si>
  <si>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</si>
  <si>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</si>
  <si>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(1) Tarifa de remuneração de cada empresa considerando o  reequilibrio interno estabelecido e informado pelo consórcio. Não consideram os acertos financeiros previstos no item 7.</t>
  </si>
  <si>
    <t>9. Tarifa de Remuneração por Passageiro(1)</t>
  </si>
  <si>
    <t>4.3. Revisão de Remuneração pelo Transporte Coletivo</t>
  </si>
  <si>
    <t>Área 4.1</t>
  </si>
  <si>
    <t>Área 4.0</t>
  </si>
  <si>
    <t>Área 5.1</t>
  </si>
  <si>
    <t>OPERAÇÃO 16/02/19 - VENCIMENTO 22/02/19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</si>
</sst>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81</xdr:row>
      <xdr:rowOff>0</xdr:rowOff>
    </xdr:from>
    <xdr:to>
      <xdr:col>2</xdr:col>
      <xdr:colOff>638175</xdr:colOff>
      <xdr:row>81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93643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638175</xdr:colOff>
      <xdr:row>81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193643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638175</xdr:colOff>
      <xdr:row>81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193643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94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8.37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96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4.3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34</v>
      </c>
      <c r="C5" s="4" t="s">
        <v>34</v>
      </c>
      <c r="D5" s="4" t="s">
        <v>27</v>
      </c>
      <c r="E5" s="4" t="s">
        <v>50</v>
      </c>
      <c r="F5" s="4" t="s">
        <v>29</v>
      </c>
      <c r="G5" s="4" t="s">
        <v>36</v>
      </c>
      <c r="H5" s="4" t="s">
        <v>49</v>
      </c>
      <c r="I5" s="4" t="s">
        <v>47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4"/>
    </row>
    <row r="6" spans="1:15" ht="20.25" customHeight="1">
      <c r="A6" s="74"/>
      <c r="B6" s="3" t="s">
        <v>18</v>
      </c>
      <c r="C6" s="3" t="s">
        <v>19</v>
      </c>
      <c r="D6" s="3" t="s">
        <v>20</v>
      </c>
      <c r="E6" s="3" t="s">
        <v>46</v>
      </c>
      <c r="F6" s="3" t="s">
        <v>94</v>
      </c>
      <c r="G6" s="3" t="s">
        <v>93</v>
      </c>
      <c r="H6" s="59" t="s">
        <v>26</v>
      </c>
      <c r="I6" s="59" t="s">
        <v>95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4"/>
    </row>
    <row r="7" spans="1:26" ht="18.75" customHeight="1">
      <c r="A7" s="9" t="s">
        <v>3</v>
      </c>
      <c r="B7" s="10">
        <f aca="true" t="shared" si="0" ref="B7:N7">B8+B18+B22</f>
        <v>287819</v>
      </c>
      <c r="C7" s="10">
        <f t="shared" si="0"/>
        <v>196343</v>
      </c>
      <c r="D7" s="10">
        <f t="shared" si="0"/>
        <v>236894</v>
      </c>
      <c r="E7" s="10">
        <f t="shared" si="0"/>
        <v>40655</v>
      </c>
      <c r="F7" s="10">
        <f t="shared" si="0"/>
        <v>191882</v>
      </c>
      <c r="G7" s="10">
        <f t="shared" si="0"/>
        <v>293422</v>
      </c>
      <c r="H7" s="10">
        <f t="shared" si="0"/>
        <v>199974</v>
      </c>
      <c r="I7" s="10">
        <f t="shared" si="0"/>
        <v>35060</v>
      </c>
      <c r="J7" s="10">
        <f t="shared" si="0"/>
        <v>273489</v>
      </c>
      <c r="K7" s="10">
        <f t="shared" si="0"/>
        <v>184546</v>
      </c>
      <c r="L7" s="10">
        <f t="shared" si="0"/>
        <v>246626</v>
      </c>
      <c r="M7" s="10">
        <f t="shared" si="0"/>
        <v>79376</v>
      </c>
      <c r="N7" s="10">
        <f t="shared" si="0"/>
        <v>51316</v>
      </c>
      <c r="O7" s="10">
        <f>+O8+O18+O22</f>
        <v>2317402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142608</v>
      </c>
      <c r="C8" s="12">
        <f t="shared" si="1"/>
        <v>102982</v>
      </c>
      <c r="D8" s="12">
        <f t="shared" si="1"/>
        <v>131812</v>
      </c>
      <c r="E8" s="12">
        <f t="shared" si="1"/>
        <v>20723</v>
      </c>
      <c r="F8" s="12">
        <f t="shared" si="1"/>
        <v>100186</v>
      </c>
      <c r="G8" s="12">
        <f t="shared" si="1"/>
        <v>154591</v>
      </c>
      <c r="H8" s="12">
        <f t="shared" si="1"/>
        <v>103141</v>
      </c>
      <c r="I8" s="12">
        <f t="shared" si="1"/>
        <v>18400</v>
      </c>
      <c r="J8" s="12">
        <f t="shared" si="1"/>
        <v>145244</v>
      </c>
      <c r="K8" s="12">
        <f t="shared" si="1"/>
        <v>97035</v>
      </c>
      <c r="L8" s="12">
        <f t="shared" si="1"/>
        <v>127170</v>
      </c>
      <c r="M8" s="12">
        <f t="shared" si="1"/>
        <v>44936</v>
      </c>
      <c r="N8" s="12">
        <f t="shared" si="1"/>
        <v>30795</v>
      </c>
      <c r="O8" s="12">
        <f>SUM(B8:N8)</f>
        <v>1219623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88</v>
      </c>
      <c r="B9" s="14">
        <v>16719</v>
      </c>
      <c r="C9" s="14">
        <v>14850</v>
      </c>
      <c r="D9" s="14">
        <v>11646</v>
      </c>
      <c r="E9" s="14">
        <v>2137</v>
      </c>
      <c r="F9" s="14">
        <v>9399</v>
      </c>
      <c r="G9" s="14">
        <v>17140</v>
      </c>
      <c r="H9" s="14">
        <v>14750</v>
      </c>
      <c r="I9" s="14">
        <v>2509</v>
      </c>
      <c r="J9" s="14">
        <v>11839</v>
      </c>
      <c r="K9" s="14">
        <v>12128</v>
      </c>
      <c r="L9" s="14">
        <v>11642</v>
      </c>
      <c r="M9" s="14">
        <v>5470</v>
      </c>
      <c r="N9" s="14">
        <v>3821</v>
      </c>
      <c r="O9" s="12">
        <f aca="true" t="shared" si="2" ref="O9:O17">SUM(B9:N9)</f>
        <v>134050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119362</v>
      </c>
      <c r="C10" s="14">
        <f>C11+C12+C13</f>
        <v>83581</v>
      </c>
      <c r="D10" s="14">
        <f>D11+D12+D13</f>
        <v>114597</v>
      </c>
      <c r="E10" s="14">
        <f>E11+E12+E13</f>
        <v>17655</v>
      </c>
      <c r="F10" s="14">
        <f aca="true" t="shared" si="3" ref="F10:N10">F11+F12+F13</f>
        <v>85904</v>
      </c>
      <c r="G10" s="14">
        <f t="shared" si="3"/>
        <v>129904</v>
      </c>
      <c r="H10" s="14">
        <f>H11+H12+H13</f>
        <v>84027</v>
      </c>
      <c r="I10" s="14">
        <f>I11+I12+I13</f>
        <v>15062</v>
      </c>
      <c r="J10" s="14">
        <f>J11+J12+J13</f>
        <v>126453</v>
      </c>
      <c r="K10" s="14">
        <f>K11+K12+K13</f>
        <v>80392</v>
      </c>
      <c r="L10" s="14">
        <f>L11+L12+L13</f>
        <v>109205</v>
      </c>
      <c r="M10" s="14">
        <f t="shared" si="3"/>
        <v>37687</v>
      </c>
      <c r="N10" s="14">
        <f t="shared" si="3"/>
        <v>25939</v>
      </c>
      <c r="O10" s="12">
        <f t="shared" si="2"/>
        <v>1029768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57914</v>
      </c>
      <c r="C11" s="14">
        <v>42127</v>
      </c>
      <c r="D11" s="14">
        <v>54285</v>
      </c>
      <c r="E11" s="14">
        <v>8569</v>
      </c>
      <c r="F11" s="14">
        <v>41222</v>
      </c>
      <c r="G11" s="14">
        <v>63011</v>
      </c>
      <c r="H11" s="14">
        <v>41445</v>
      </c>
      <c r="I11" s="14">
        <v>7599</v>
      </c>
      <c r="J11" s="14">
        <v>61821</v>
      </c>
      <c r="K11" s="14">
        <v>38433</v>
      </c>
      <c r="L11" s="14">
        <v>51003</v>
      </c>
      <c r="M11" s="14">
        <v>16997</v>
      </c>
      <c r="N11" s="14">
        <v>11538</v>
      </c>
      <c r="O11" s="12">
        <f t="shared" si="2"/>
        <v>495964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59504</v>
      </c>
      <c r="C12" s="14">
        <v>39559</v>
      </c>
      <c r="D12" s="14">
        <v>58571</v>
      </c>
      <c r="E12" s="14">
        <v>8681</v>
      </c>
      <c r="F12" s="14">
        <v>42892</v>
      </c>
      <c r="G12" s="14">
        <v>63358</v>
      </c>
      <c r="H12" s="14">
        <v>40982</v>
      </c>
      <c r="I12" s="14">
        <v>7168</v>
      </c>
      <c r="J12" s="14">
        <v>62932</v>
      </c>
      <c r="K12" s="14">
        <v>40426</v>
      </c>
      <c r="L12" s="14">
        <v>56584</v>
      </c>
      <c r="M12" s="14">
        <v>20123</v>
      </c>
      <c r="N12" s="14">
        <v>14054</v>
      </c>
      <c r="O12" s="12">
        <f t="shared" si="2"/>
        <v>514834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1944</v>
      </c>
      <c r="C13" s="14">
        <v>1895</v>
      </c>
      <c r="D13" s="14">
        <v>1741</v>
      </c>
      <c r="E13" s="14">
        <v>405</v>
      </c>
      <c r="F13" s="14">
        <v>1790</v>
      </c>
      <c r="G13" s="14">
        <v>3535</v>
      </c>
      <c r="H13" s="14">
        <v>1600</v>
      </c>
      <c r="I13" s="14">
        <v>295</v>
      </c>
      <c r="J13" s="14">
        <v>1700</v>
      </c>
      <c r="K13" s="14">
        <v>1533</v>
      </c>
      <c r="L13" s="14">
        <v>1618</v>
      </c>
      <c r="M13" s="14">
        <v>567</v>
      </c>
      <c r="N13" s="14">
        <v>347</v>
      </c>
      <c r="O13" s="12">
        <f t="shared" si="2"/>
        <v>18970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6527</v>
      </c>
      <c r="C14" s="14">
        <f>C15+C16+C17</f>
        <v>4551</v>
      </c>
      <c r="D14" s="14">
        <f>D15+D16+D17</f>
        <v>5569</v>
      </c>
      <c r="E14" s="14">
        <f>E15+E16+E17</f>
        <v>931</v>
      </c>
      <c r="F14" s="14">
        <f aca="true" t="shared" si="4" ref="F14:N14">F15+F16+F17</f>
        <v>4883</v>
      </c>
      <c r="G14" s="14">
        <f t="shared" si="4"/>
        <v>7547</v>
      </c>
      <c r="H14" s="14">
        <f>H15+H16+H17</f>
        <v>4364</v>
      </c>
      <c r="I14" s="14">
        <f>I15+I16+I17</f>
        <v>829</v>
      </c>
      <c r="J14" s="14">
        <f>J15+J16+J17</f>
        <v>6952</v>
      </c>
      <c r="K14" s="14">
        <f>K15+K16+K17</f>
        <v>4515</v>
      </c>
      <c r="L14" s="14">
        <f>L15+L16+L17</f>
        <v>6323</v>
      </c>
      <c r="M14" s="14">
        <f t="shared" si="4"/>
        <v>1779</v>
      </c>
      <c r="N14" s="14">
        <f t="shared" si="4"/>
        <v>1035</v>
      </c>
      <c r="O14" s="12">
        <f t="shared" si="2"/>
        <v>55805</v>
      </c>
    </row>
    <row r="15" spans="1:26" ht="18.75" customHeight="1">
      <c r="A15" s="15" t="s">
        <v>13</v>
      </c>
      <c r="B15" s="14">
        <v>6501</v>
      </c>
      <c r="C15" s="14">
        <v>4538</v>
      </c>
      <c r="D15" s="14">
        <v>5565</v>
      </c>
      <c r="E15" s="14">
        <v>930</v>
      </c>
      <c r="F15" s="14">
        <v>4874</v>
      </c>
      <c r="G15" s="14">
        <v>7540</v>
      </c>
      <c r="H15" s="14">
        <v>4355</v>
      </c>
      <c r="I15" s="14">
        <v>826</v>
      </c>
      <c r="J15" s="14">
        <v>6947</v>
      </c>
      <c r="K15" s="14">
        <v>4513</v>
      </c>
      <c r="L15" s="14">
        <v>6313</v>
      </c>
      <c r="M15" s="14">
        <v>1773</v>
      </c>
      <c r="N15" s="14">
        <v>1032</v>
      </c>
      <c r="O15" s="12">
        <f t="shared" si="2"/>
        <v>55707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11</v>
      </c>
      <c r="C16" s="14">
        <v>8</v>
      </c>
      <c r="D16" s="14">
        <v>2</v>
      </c>
      <c r="E16" s="14">
        <v>1</v>
      </c>
      <c r="F16" s="14">
        <v>3</v>
      </c>
      <c r="G16" s="14">
        <v>3</v>
      </c>
      <c r="H16" s="14">
        <v>6</v>
      </c>
      <c r="I16" s="14">
        <v>2</v>
      </c>
      <c r="J16" s="14">
        <v>5</v>
      </c>
      <c r="K16" s="14">
        <v>0</v>
      </c>
      <c r="L16" s="14">
        <v>8</v>
      </c>
      <c r="M16" s="14">
        <v>6</v>
      </c>
      <c r="N16" s="14">
        <v>2</v>
      </c>
      <c r="O16" s="12">
        <f t="shared" si="2"/>
        <v>57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15</v>
      </c>
      <c r="C17" s="14">
        <v>5</v>
      </c>
      <c r="D17" s="14">
        <v>2</v>
      </c>
      <c r="E17" s="14">
        <v>0</v>
      </c>
      <c r="F17" s="14">
        <v>6</v>
      </c>
      <c r="G17" s="14">
        <v>4</v>
      </c>
      <c r="H17" s="14">
        <v>3</v>
      </c>
      <c r="I17" s="14">
        <v>1</v>
      </c>
      <c r="J17" s="14">
        <v>0</v>
      </c>
      <c r="K17" s="14">
        <v>2</v>
      </c>
      <c r="L17" s="14">
        <v>2</v>
      </c>
      <c r="M17" s="14">
        <v>0</v>
      </c>
      <c r="N17" s="14">
        <v>1</v>
      </c>
      <c r="O17" s="12">
        <f t="shared" si="2"/>
        <v>41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83534</v>
      </c>
      <c r="C18" s="18">
        <f>C19+C20+C21</f>
        <v>47681</v>
      </c>
      <c r="D18" s="18">
        <f>D19+D20+D21</f>
        <v>52671</v>
      </c>
      <c r="E18" s="18">
        <f>E19+E20+E21</f>
        <v>9082</v>
      </c>
      <c r="F18" s="18">
        <f aca="true" t="shared" si="5" ref="F18:N18">F19+F20+F21</f>
        <v>45950</v>
      </c>
      <c r="G18" s="18">
        <f t="shared" si="5"/>
        <v>68151</v>
      </c>
      <c r="H18" s="18">
        <f>H19+H20+H21</f>
        <v>51619</v>
      </c>
      <c r="I18" s="18">
        <f>I19+I20+I21</f>
        <v>8806</v>
      </c>
      <c r="J18" s="18">
        <f>J19+J20+J21</f>
        <v>76207</v>
      </c>
      <c r="K18" s="18">
        <f>K19+K20+K21</f>
        <v>46205</v>
      </c>
      <c r="L18" s="18">
        <f>L19+L20+L21</f>
        <v>76556</v>
      </c>
      <c r="M18" s="18">
        <f t="shared" si="5"/>
        <v>22629</v>
      </c>
      <c r="N18" s="18">
        <f t="shared" si="5"/>
        <v>13762</v>
      </c>
      <c r="O18" s="12">
        <f aca="true" t="shared" si="6" ref="O18:O24">SUM(B18:N18)</f>
        <v>602853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42887</v>
      </c>
      <c r="C19" s="14">
        <v>26591</v>
      </c>
      <c r="D19" s="14">
        <v>25382</v>
      </c>
      <c r="E19" s="14">
        <v>4789</v>
      </c>
      <c r="F19" s="14">
        <v>23464</v>
      </c>
      <c r="G19" s="14">
        <v>34778</v>
      </c>
      <c r="H19" s="14">
        <v>27629</v>
      </c>
      <c r="I19" s="14">
        <v>4804</v>
      </c>
      <c r="J19" s="14">
        <v>39126</v>
      </c>
      <c r="K19" s="14">
        <v>23704</v>
      </c>
      <c r="L19" s="14">
        <v>37673</v>
      </c>
      <c r="M19" s="14">
        <v>11243</v>
      </c>
      <c r="N19" s="14">
        <v>6630</v>
      </c>
      <c r="O19" s="12">
        <f t="shared" si="6"/>
        <v>308700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39614</v>
      </c>
      <c r="C20" s="14">
        <v>20403</v>
      </c>
      <c r="D20" s="14">
        <v>26652</v>
      </c>
      <c r="E20" s="14">
        <v>4127</v>
      </c>
      <c r="F20" s="14">
        <v>21822</v>
      </c>
      <c r="G20" s="14">
        <v>32109</v>
      </c>
      <c r="H20" s="14">
        <v>23335</v>
      </c>
      <c r="I20" s="14">
        <v>3880</v>
      </c>
      <c r="J20" s="14">
        <v>36293</v>
      </c>
      <c r="K20" s="14">
        <v>21869</v>
      </c>
      <c r="L20" s="14">
        <v>38027</v>
      </c>
      <c r="M20" s="14">
        <v>11119</v>
      </c>
      <c r="N20" s="14">
        <v>6970</v>
      </c>
      <c r="O20" s="12">
        <f t="shared" si="6"/>
        <v>286220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1033</v>
      </c>
      <c r="C21" s="14">
        <v>687</v>
      </c>
      <c r="D21" s="14">
        <v>637</v>
      </c>
      <c r="E21" s="14">
        <v>166</v>
      </c>
      <c r="F21" s="14">
        <v>664</v>
      </c>
      <c r="G21" s="14">
        <v>1264</v>
      </c>
      <c r="H21" s="14">
        <v>655</v>
      </c>
      <c r="I21" s="14">
        <v>122</v>
      </c>
      <c r="J21" s="14">
        <v>788</v>
      </c>
      <c r="K21" s="14">
        <v>632</v>
      </c>
      <c r="L21" s="14">
        <v>856</v>
      </c>
      <c r="M21" s="14">
        <v>267</v>
      </c>
      <c r="N21" s="14">
        <v>162</v>
      </c>
      <c r="O21" s="12">
        <f t="shared" si="6"/>
        <v>7933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61677</v>
      </c>
      <c r="C22" s="14">
        <f>C23+C24</f>
        <v>45680</v>
      </c>
      <c r="D22" s="14">
        <f>D23+D24</f>
        <v>52411</v>
      </c>
      <c r="E22" s="14">
        <f>E23+E24</f>
        <v>10850</v>
      </c>
      <c r="F22" s="14">
        <f aca="true" t="shared" si="7" ref="F22:N22">F23+F24</f>
        <v>45746</v>
      </c>
      <c r="G22" s="14">
        <f t="shared" si="7"/>
        <v>70680</v>
      </c>
      <c r="H22" s="14">
        <f>H23+H24</f>
        <v>45214</v>
      </c>
      <c r="I22" s="14">
        <f>I23+I24</f>
        <v>7854</v>
      </c>
      <c r="J22" s="14">
        <f>J23+J24</f>
        <v>52038</v>
      </c>
      <c r="K22" s="14">
        <f>K23+K24</f>
        <v>41306</v>
      </c>
      <c r="L22" s="14">
        <f>L23+L24</f>
        <v>42900</v>
      </c>
      <c r="M22" s="14">
        <f t="shared" si="7"/>
        <v>11811</v>
      </c>
      <c r="N22" s="14">
        <f t="shared" si="7"/>
        <v>6759</v>
      </c>
      <c r="O22" s="12">
        <f t="shared" si="6"/>
        <v>494926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45629</v>
      </c>
      <c r="C23" s="14">
        <v>35525</v>
      </c>
      <c r="D23" s="14">
        <v>39555</v>
      </c>
      <c r="E23" s="14">
        <v>8532</v>
      </c>
      <c r="F23" s="14">
        <v>35297</v>
      </c>
      <c r="G23" s="14">
        <v>56405</v>
      </c>
      <c r="H23" s="14">
        <v>36856</v>
      </c>
      <c r="I23" s="14">
        <v>6583</v>
      </c>
      <c r="J23" s="14">
        <v>39505</v>
      </c>
      <c r="K23" s="14">
        <v>32257</v>
      </c>
      <c r="L23" s="14">
        <v>33494</v>
      </c>
      <c r="M23" s="14">
        <v>9463</v>
      </c>
      <c r="N23" s="14">
        <v>5047</v>
      </c>
      <c r="O23" s="12">
        <f t="shared" si="6"/>
        <v>384148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16048</v>
      </c>
      <c r="C24" s="14">
        <v>10155</v>
      </c>
      <c r="D24" s="14">
        <v>12856</v>
      </c>
      <c r="E24" s="14">
        <v>2318</v>
      </c>
      <c r="F24" s="14">
        <v>10449</v>
      </c>
      <c r="G24" s="14">
        <v>14275</v>
      </c>
      <c r="H24" s="14">
        <v>8358</v>
      </c>
      <c r="I24" s="14">
        <v>1271</v>
      </c>
      <c r="J24" s="14">
        <v>12533</v>
      </c>
      <c r="K24" s="14">
        <v>9049</v>
      </c>
      <c r="L24" s="14">
        <v>9406</v>
      </c>
      <c r="M24" s="14">
        <v>2348</v>
      </c>
      <c r="N24" s="14">
        <v>1712</v>
      </c>
      <c r="O24" s="12">
        <f t="shared" si="6"/>
        <v>110778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/>
      <c r="N25" s="18"/>
      <c r="O25" s="20"/>
    </row>
    <row r="26" spans="1:26" ht="18.75" customHeight="1">
      <c r="A26" s="2" t="s">
        <v>53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1.8563</v>
      </c>
      <c r="H26" s="23">
        <v>2.1676</v>
      </c>
      <c r="I26" s="23">
        <v>2.3751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8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7" ht="18.75" customHeight="1">
      <c r="A28" s="55" t="s">
        <v>89</v>
      </c>
      <c r="B28" s="56">
        <f>B29+B30</f>
        <v>633708.6264000001</v>
      </c>
      <c r="C28" s="56">
        <f aca="true" t="shared" si="8" ref="C28:N28">C29+C30</f>
        <v>458837.0583</v>
      </c>
      <c r="D28" s="56">
        <f t="shared" si="8"/>
        <v>476104.68580000004</v>
      </c>
      <c r="E28" s="56">
        <f t="shared" si="8"/>
        <v>120310.3415</v>
      </c>
      <c r="F28" s="56">
        <f t="shared" si="8"/>
        <v>443744.003</v>
      </c>
      <c r="G28" s="56">
        <f t="shared" si="8"/>
        <v>549346.6786000001</v>
      </c>
      <c r="H28" s="56">
        <f t="shared" si="8"/>
        <v>436964.7524</v>
      </c>
      <c r="I28" s="56">
        <f t="shared" si="8"/>
        <v>83271.00600000001</v>
      </c>
      <c r="J28" s="56">
        <f t="shared" si="8"/>
        <v>608395.3926</v>
      </c>
      <c r="K28" s="56">
        <f t="shared" si="8"/>
        <v>476527.8016</v>
      </c>
      <c r="L28" s="56">
        <f t="shared" si="8"/>
        <v>613656.2764</v>
      </c>
      <c r="M28" s="56">
        <f t="shared" si="8"/>
        <v>248658.31399999998</v>
      </c>
      <c r="N28" s="56">
        <f t="shared" si="8"/>
        <v>136867.75960000002</v>
      </c>
      <c r="O28" s="56">
        <f>SUM(B28:N28)</f>
        <v>5286392.696200001</v>
      </c>
      <c r="Q28" s="62"/>
    </row>
    <row r="29" spans="1:15" ht="18.75" customHeight="1">
      <c r="A29" s="54" t="s">
        <v>54</v>
      </c>
      <c r="B29" s="52">
        <f aca="true" t="shared" si="9" ref="B29:N29">B26*B7</f>
        <v>629057.2064</v>
      </c>
      <c r="C29" s="52">
        <f t="shared" si="9"/>
        <v>451215.84829999995</v>
      </c>
      <c r="D29" s="52">
        <f t="shared" si="9"/>
        <v>464478.06580000004</v>
      </c>
      <c r="E29" s="52">
        <f t="shared" si="9"/>
        <v>120310.3415</v>
      </c>
      <c r="F29" s="52">
        <f t="shared" si="9"/>
        <v>432022.32300000003</v>
      </c>
      <c r="G29" s="52">
        <f t="shared" si="9"/>
        <v>544679.2586000001</v>
      </c>
      <c r="H29" s="52">
        <f t="shared" si="9"/>
        <v>433463.6424</v>
      </c>
      <c r="I29" s="52">
        <f t="shared" si="9"/>
        <v>83271.00600000001</v>
      </c>
      <c r="J29" s="52">
        <f t="shared" si="9"/>
        <v>594400.9926</v>
      </c>
      <c r="K29" s="52">
        <f t="shared" si="9"/>
        <v>458522.9916</v>
      </c>
      <c r="L29" s="52">
        <f t="shared" si="9"/>
        <v>599646.4564</v>
      </c>
      <c r="M29" s="52">
        <f t="shared" si="9"/>
        <v>243406.504</v>
      </c>
      <c r="N29" s="52">
        <f t="shared" si="9"/>
        <v>134606.9996</v>
      </c>
      <c r="O29" s="53">
        <f>SUM(B29:N29)</f>
        <v>5189081.6362</v>
      </c>
    </row>
    <row r="30" spans="1:26" ht="18.75" customHeight="1">
      <c r="A30" s="17" t="s">
        <v>52</v>
      </c>
      <c r="B30" s="52">
        <v>4651.42</v>
      </c>
      <c r="C30" s="52">
        <v>7621.21</v>
      </c>
      <c r="D30" s="52">
        <v>11626.62</v>
      </c>
      <c r="E30" s="52">
        <v>0</v>
      </c>
      <c r="F30" s="52">
        <v>11721.68</v>
      </c>
      <c r="G30" s="52">
        <v>4667.42</v>
      </c>
      <c r="H30" s="52">
        <v>3501.11</v>
      </c>
      <c r="I30" s="52">
        <v>0</v>
      </c>
      <c r="J30" s="52">
        <v>13994.4</v>
      </c>
      <c r="K30" s="52">
        <v>18004.81</v>
      </c>
      <c r="L30" s="52">
        <v>14009.82</v>
      </c>
      <c r="M30" s="52">
        <v>5251.81</v>
      </c>
      <c r="N30" s="52">
        <v>2260.76</v>
      </c>
      <c r="O30" s="53">
        <f>SUM(B30:N30)</f>
        <v>97311.05999999998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9"/>
    </row>
    <row r="32" spans="1:15" ht="18.75" customHeight="1">
      <c r="A32" s="2" t="s">
        <v>87</v>
      </c>
      <c r="B32" s="25">
        <f aca="true" t="shared" si="10" ref="B32:O32">+B33+B35+B42+B43+B44-B45</f>
        <v>-71891.7</v>
      </c>
      <c r="C32" s="25">
        <f t="shared" si="10"/>
        <v>-63855</v>
      </c>
      <c r="D32" s="25">
        <f t="shared" si="10"/>
        <v>-64512.14</v>
      </c>
      <c r="E32" s="25">
        <f t="shared" si="10"/>
        <v>-9189.1</v>
      </c>
      <c r="F32" s="25">
        <f t="shared" si="10"/>
        <v>-40915.7</v>
      </c>
      <c r="G32" s="25">
        <f t="shared" si="10"/>
        <v>-74202</v>
      </c>
      <c r="H32" s="25">
        <f t="shared" si="10"/>
        <v>-63425</v>
      </c>
      <c r="I32" s="25">
        <f t="shared" si="10"/>
        <v>-12363.7</v>
      </c>
      <c r="J32" s="25">
        <f t="shared" si="10"/>
        <v>-50907.7</v>
      </c>
      <c r="K32" s="25">
        <f t="shared" si="10"/>
        <v>-52150.4</v>
      </c>
      <c r="L32" s="25">
        <f t="shared" si="10"/>
        <v>-50060.6</v>
      </c>
      <c r="M32" s="25">
        <f t="shared" si="10"/>
        <v>-23521</v>
      </c>
      <c r="N32" s="25">
        <f t="shared" si="10"/>
        <v>-16430.3</v>
      </c>
      <c r="O32" s="25">
        <f t="shared" si="10"/>
        <v>-593424.3400000001</v>
      </c>
    </row>
    <row r="33" spans="1:15" ht="18.75" customHeight="1">
      <c r="A33" s="17" t="s">
        <v>55</v>
      </c>
      <c r="B33" s="26">
        <f>+B34</f>
        <v>-71891.7</v>
      </c>
      <c r="C33" s="26">
        <f aca="true" t="shared" si="11" ref="C33:O33">+C34</f>
        <v>-63855</v>
      </c>
      <c r="D33" s="26">
        <f t="shared" si="11"/>
        <v>-50077.8</v>
      </c>
      <c r="E33" s="26">
        <f t="shared" si="11"/>
        <v>-9189.1</v>
      </c>
      <c r="F33" s="26">
        <f t="shared" si="11"/>
        <v>-40415.7</v>
      </c>
      <c r="G33" s="26">
        <f t="shared" si="11"/>
        <v>-73702</v>
      </c>
      <c r="H33" s="26">
        <f t="shared" si="11"/>
        <v>-63425</v>
      </c>
      <c r="I33" s="26">
        <f t="shared" si="11"/>
        <v>-10788.7</v>
      </c>
      <c r="J33" s="26">
        <f t="shared" si="11"/>
        <v>-50907.7</v>
      </c>
      <c r="K33" s="26">
        <f t="shared" si="11"/>
        <v>-52150.4</v>
      </c>
      <c r="L33" s="26">
        <f t="shared" si="11"/>
        <v>-50060.6</v>
      </c>
      <c r="M33" s="26">
        <f t="shared" si="11"/>
        <v>-23521</v>
      </c>
      <c r="N33" s="26">
        <f t="shared" si="11"/>
        <v>-16430.3</v>
      </c>
      <c r="O33" s="26">
        <f t="shared" si="11"/>
        <v>-576415.0000000001</v>
      </c>
    </row>
    <row r="34" spans="1:26" ht="18.75" customHeight="1">
      <c r="A34" s="13" t="s">
        <v>56</v>
      </c>
      <c r="B34" s="20">
        <f>ROUND(-B9*$D$3,2)</f>
        <v>-71891.7</v>
      </c>
      <c r="C34" s="20">
        <f>ROUND(-C9*$D$3,2)</f>
        <v>-63855</v>
      </c>
      <c r="D34" s="20">
        <f>ROUND(-D9*$D$3,2)</f>
        <v>-50077.8</v>
      </c>
      <c r="E34" s="20">
        <f>ROUND(-E9*$D$3,2)</f>
        <v>-9189.1</v>
      </c>
      <c r="F34" s="20">
        <f aca="true" t="shared" si="12" ref="F34:N34">ROUND(-F9*$D$3,2)</f>
        <v>-40415.7</v>
      </c>
      <c r="G34" s="20">
        <f t="shared" si="12"/>
        <v>-73702</v>
      </c>
      <c r="H34" s="20">
        <f t="shared" si="12"/>
        <v>-63425</v>
      </c>
      <c r="I34" s="20">
        <f>ROUND(-I9*$D$3,2)</f>
        <v>-10788.7</v>
      </c>
      <c r="J34" s="20">
        <f>ROUND(-J9*$D$3,2)</f>
        <v>-50907.7</v>
      </c>
      <c r="K34" s="20">
        <f>ROUND(-K9*$D$3,2)</f>
        <v>-52150.4</v>
      </c>
      <c r="L34" s="20">
        <f>ROUND(-L9*$D$3,2)</f>
        <v>-50060.6</v>
      </c>
      <c r="M34" s="20">
        <f t="shared" si="12"/>
        <v>-23521</v>
      </c>
      <c r="N34" s="20">
        <f t="shared" si="12"/>
        <v>-16430.3</v>
      </c>
      <c r="O34" s="44">
        <f aca="true" t="shared" si="13" ref="O34:O45">SUM(B34:N34)</f>
        <v>-576415.0000000001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57</v>
      </c>
      <c r="B35" s="26">
        <f aca="true" t="shared" si="14" ref="B35:K35">SUM(B36:B41)</f>
        <v>0</v>
      </c>
      <c r="C35" s="26">
        <f t="shared" si="14"/>
        <v>0</v>
      </c>
      <c r="D35" s="26">
        <f t="shared" si="14"/>
        <v>-14434.34</v>
      </c>
      <c r="E35" s="26">
        <f t="shared" si="14"/>
        <v>0</v>
      </c>
      <c r="F35" s="26">
        <f t="shared" si="14"/>
        <v>-500</v>
      </c>
      <c r="G35" s="26">
        <f t="shared" si="14"/>
        <v>-500</v>
      </c>
      <c r="H35" s="26">
        <f t="shared" si="14"/>
        <v>0</v>
      </c>
      <c r="I35" s="26">
        <f t="shared" si="14"/>
        <v>-1575</v>
      </c>
      <c r="J35" s="26">
        <f t="shared" si="14"/>
        <v>0</v>
      </c>
      <c r="K35" s="26">
        <f t="shared" si="14"/>
        <v>0</v>
      </c>
      <c r="L35" s="26">
        <f>SUM(L36:L41)</f>
        <v>0</v>
      </c>
      <c r="M35" s="26">
        <f>SUM(M36:M41)</f>
        <v>0</v>
      </c>
      <c r="N35" s="26">
        <f>SUM(N36:N41)</f>
        <v>0</v>
      </c>
      <c r="O35" s="26">
        <f t="shared" si="13"/>
        <v>-17009.34</v>
      </c>
    </row>
    <row r="36" spans="1:26" ht="18.75" customHeight="1">
      <c r="A36" s="13" t="s">
        <v>58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 t="shared" si="13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59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60</v>
      </c>
      <c r="B38" s="24">
        <v>0</v>
      </c>
      <c r="C38" s="24">
        <v>0</v>
      </c>
      <c r="D38" s="24">
        <f>-500-13934.34</f>
        <v>-14434.34</v>
      </c>
      <c r="E38" s="24">
        <v>0</v>
      </c>
      <c r="F38" s="24">
        <v>-500</v>
      </c>
      <c r="G38" s="24">
        <v>-500</v>
      </c>
      <c r="H38" s="24">
        <v>0</v>
      </c>
      <c r="I38" s="24">
        <v>-1575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-17009.34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61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64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62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92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4">
        <f t="shared" si="13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63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68" t="s">
        <v>65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0</v>
      </c>
    </row>
    <row r="45" spans="1:15" ht="18.75" customHeight="1">
      <c r="A45" s="68" t="s">
        <v>66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0</v>
      </c>
    </row>
    <row r="46" spans="1:26" ht="15.75">
      <c r="A46" s="2" t="s">
        <v>67</v>
      </c>
      <c r="B46" s="29">
        <f aca="true" t="shared" si="15" ref="B46:N46">+B28+B32</f>
        <v>561816.9264000001</v>
      </c>
      <c r="C46" s="29">
        <f t="shared" si="15"/>
        <v>394982.0583</v>
      </c>
      <c r="D46" s="29">
        <f t="shared" si="15"/>
        <v>411592.5458</v>
      </c>
      <c r="E46" s="29">
        <f t="shared" si="15"/>
        <v>111121.24149999999</v>
      </c>
      <c r="F46" s="29">
        <f t="shared" si="15"/>
        <v>402828.303</v>
      </c>
      <c r="G46" s="29">
        <f t="shared" si="15"/>
        <v>475144.6786000001</v>
      </c>
      <c r="H46" s="29">
        <f t="shared" si="15"/>
        <v>373539.7524</v>
      </c>
      <c r="I46" s="29">
        <f t="shared" si="15"/>
        <v>70907.30600000001</v>
      </c>
      <c r="J46" s="29">
        <f t="shared" si="15"/>
        <v>557487.6926000001</v>
      </c>
      <c r="K46" s="29">
        <f t="shared" si="15"/>
        <v>424377.4016</v>
      </c>
      <c r="L46" s="29">
        <f t="shared" si="15"/>
        <v>563595.6764</v>
      </c>
      <c r="M46" s="29">
        <f t="shared" si="15"/>
        <v>225137.31399999998</v>
      </c>
      <c r="N46" s="29">
        <f t="shared" si="15"/>
        <v>120437.45960000002</v>
      </c>
      <c r="O46" s="29">
        <f>SUM(B46:N46)</f>
        <v>4692968.3562</v>
      </c>
      <c r="P46" s="65"/>
      <c r="Q46" s="67"/>
      <c r="T46"/>
      <c r="U46"/>
      <c r="V46"/>
      <c r="W46"/>
      <c r="X46"/>
      <c r="Y46"/>
      <c r="Z46"/>
    </row>
    <row r="47" spans="1:19" ht="15" customHeight="1">
      <c r="A47" s="33"/>
      <c r="B47" s="66"/>
      <c r="C47" s="45"/>
      <c r="D47" s="45"/>
      <c r="E47" s="45"/>
      <c r="F47" s="45"/>
      <c r="G47" s="45"/>
      <c r="H47" s="45"/>
      <c r="I47" s="66"/>
      <c r="J47" s="45"/>
      <c r="K47" s="45"/>
      <c r="L47" s="45"/>
      <c r="M47" s="45"/>
      <c r="N47" s="45"/>
      <c r="O47" s="46"/>
      <c r="P47" s="67"/>
      <c r="Q47" s="63"/>
      <c r="R47" s="65"/>
      <c r="S47"/>
    </row>
    <row r="48" spans="1:17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Q48" s="64"/>
    </row>
    <row r="49" spans="1:17" ht="18.75" customHeight="1">
      <c r="A49" s="2" t="s">
        <v>68</v>
      </c>
      <c r="B49" s="35">
        <f>SUM(B50:B63)</f>
        <v>561816.9299999999</v>
      </c>
      <c r="C49" s="35">
        <f aca="true" t="shared" si="16" ref="C49:N49">SUM(C50:C63)</f>
        <v>394982.06</v>
      </c>
      <c r="D49" s="35">
        <f t="shared" si="16"/>
        <v>411592.55</v>
      </c>
      <c r="E49" s="35">
        <f t="shared" si="16"/>
        <v>111121.24</v>
      </c>
      <c r="F49" s="35">
        <f t="shared" si="16"/>
        <v>402828.3</v>
      </c>
      <c r="G49" s="35">
        <f t="shared" si="16"/>
        <v>475144.68</v>
      </c>
      <c r="H49" s="35">
        <f t="shared" si="16"/>
        <v>373539.75</v>
      </c>
      <c r="I49" s="35">
        <f t="shared" si="16"/>
        <v>70907.31</v>
      </c>
      <c r="J49" s="35">
        <f t="shared" si="16"/>
        <v>557487.7</v>
      </c>
      <c r="K49" s="35">
        <f t="shared" si="16"/>
        <v>424377.4</v>
      </c>
      <c r="L49" s="35">
        <f t="shared" si="16"/>
        <v>563595.68</v>
      </c>
      <c r="M49" s="35">
        <f t="shared" si="16"/>
        <v>225137.31</v>
      </c>
      <c r="N49" s="35">
        <f t="shared" si="16"/>
        <v>120437.46</v>
      </c>
      <c r="O49" s="29">
        <f>SUM(O50:O63)</f>
        <v>4692968.37</v>
      </c>
      <c r="Q49" s="64"/>
    </row>
    <row r="50" spans="1:18" ht="18.75" customHeight="1">
      <c r="A50" s="17" t="s">
        <v>39</v>
      </c>
      <c r="B50" s="35">
        <v>103092.88</v>
      </c>
      <c r="C50" s="35">
        <v>106817.94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209910.82</v>
      </c>
      <c r="P50"/>
      <c r="Q50" s="64"/>
      <c r="R50" s="65"/>
    </row>
    <row r="51" spans="1:16" ht="18.75" customHeight="1">
      <c r="A51" s="17" t="s">
        <v>40</v>
      </c>
      <c r="B51" s="35">
        <v>458724.05</v>
      </c>
      <c r="C51" s="35">
        <v>288164.12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746888.1699999999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411592.55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411592.55</v>
      </c>
      <c r="Q52"/>
    </row>
    <row r="53" spans="1:18" ht="18.75" customHeight="1">
      <c r="A53" s="17" t="s">
        <v>51</v>
      </c>
      <c r="B53" s="34">
        <v>0</v>
      </c>
      <c r="C53" s="34">
        <v>0</v>
      </c>
      <c r="D53" s="34">
        <v>0</v>
      </c>
      <c r="E53" s="26">
        <v>111121.24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111121.24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402828.3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402828.3</v>
      </c>
      <c r="S54"/>
    </row>
    <row r="55" spans="1:20" ht="18.75" customHeight="1">
      <c r="A55" s="17" t="s">
        <v>69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475144.68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475144.68</v>
      </c>
      <c r="T55"/>
    </row>
    <row r="56" spans="1:21" ht="18.75" customHeight="1">
      <c r="A56" s="17" t="s">
        <v>73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373539.75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373539.75</v>
      </c>
      <c r="U56"/>
    </row>
    <row r="57" spans="1:21" ht="18.75" customHeight="1">
      <c r="A57" s="17" t="s">
        <v>70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70907.31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70907.31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557487.7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557487.7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424377.4</v>
      </c>
      <c r="L59" s="34">
        <v>0</v>
      </c>
      <c r="M59" s="34">
        <v>0</v>
      </c>
      <c r="N59" s="34">
        <v>0</v>
      </c>
      <c r="O59" s="29">
        <f t="shared" si="17"/>
        <v>424377.4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563595.68</v>
      </c>
      <c r="M60" s="34">
        <v>0</v>
      </c>
      <c r="N60" s="34">
        <v>0</v>
      </c>
      <c r="O60" s="26">
        <f t="shared" si="17"/>
        <v>563595.68</v>
      </c>
      <c r="X60"/>
    </row>
    <row r="61" spans="1:25" ht="18.75" customHeight="1">
      <c r="A61" s="17" t="s">
        <v>71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225137.31</v>
      </c>
      <c r="N61" s="34">
        <v>0</v>
      </c>
      <c r="O61" s="29">
        <f t="shared" si="17"/>
        <v>225137.31</v>
      </c>
      <c r="Y61"/>
    </row>
    <row r="62" spans="1:26" ht="18.75" customHeight="1">
      <c r="A62" s="17" t="s">
        <v>72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120437.46</v>
      </c>
      <c r="O62" s="26">
        <f t="shared" si="17"/>
        <v>120437.46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0"/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/>
      <c r="N64" s="71"/>
      <c r="O64" s="71"/>
    </row>
    <row r="65" spans="1:15" ht="15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6" spans="1:15" ht="18.75" customHeight="1">
      <c r="A66" s="2" t="s">
        <v>91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74</v>
      </c>
      <c r="B67" s="42">
        <v>2.4798514773215734</v>
      </c>
      <c r="C67" s="42">
        <v>2.624634220463367</v>
      </c>
      <c r="D67" s="42">
        <v>0</v>
      </c>
      <c r="E67" s="42">
        <v>0</v>
      </c>
      <c r="F67" s="34">
        <v>0</v>
      </c>
      <c r="G67" s="34">
        <v>0</v>
      </c>
      <c r="H67" s="42">
        <v>0</v>
      </c>
      <c r="I67" s="42">
        <v>0</v>
      </c>
      <c r="J67" s="42">
        <v>0</v>
      </c>
      <c r="K67" s="42">
        <v>0</v>
      </c>
      <c r="L67" s="34">
        <v>0</v>
      </c>
      <c r="M67" s="42">
        <v>0</v>
      </c>
      <c r="N67" s="42">
        <v>0</v>
      </c>
      <c r="O67" s="29"/>
      <c r="P67"/>
    </row>
    <row r="68" spans="1:16" ht="18.75" customHeight="1">
      <c r="A68" s="17" t="s">
        <v>75</v>
      </c>
      <c r="B68" s="42">
        <v>2.1304899954485284</v>
      </c>
      <c r="C68" s="42">
        <v>2.1951000035651895</v>
      </c>
      <c r="D68" s="42">
        <v>0</v>
      </c>
      <c r="E68" s="42">
        <v>0</v>
      </c>
      <c r="F68" s="34">
        <v>0</v>
      </c>
      <c r="G68" s="34">
        <v>0</v>
      </c>
      <c r="H68" s="42">
        <v>0</v>
      </c>
      <c r="I68" s="42">
        <v>0</v>
      </c>
      <c r="J68" s="42">
        <v>0</v>
      </c>
      <c r="K68" s="42">
        <v>0</v>
      </c>
      <c r="L68" s="34">
        <v>0</v>
      </c>
      <c r="M68" s="42">
        <v>0</v>
      </c>
      <c r="N68" s="42">
        <v>0</v>
      </c>
      <c r="O68" s="29"/>
      <c r="P68"/>
    </row>
    <row r="69" spans="1:17" ht="18.75" customHeight="1">
      <c r="A69" s="17" t="s">
        <v>76</v>
      </c>
      <c r="B69" s="42">
        <v>0</v>
      </c>
      <c r="C69" s="42">
        <v>0</v>
      </c>
      <c r="D69" s="22">
        <f>(D$29/D$7)</f>
        <v>1.9607</v>
      </c>
      <c r="E69" s="42">
        <v>0</v>
      </c>
      <c r="F69" s="34">
        <v>0</v>
      </c>
      <c r="G69" s="34">
        <v>0</v>
      </c>
      <c r="H69" s="42">
        <v>0</v>
      </c>
      <c r="I69" s="42">
        <v>0</v>
      </c>
      <c r="J69" s="42">
        <v>0</v>
      </c>
      <c r="K69" s="42">
        <v>0</v>
      </c>
      <c r="L69" s="34">
        <v>0</v>
      </c>
      <c r="M69" s="42">
        <v>0</v>
      </c>
      <c r="N69" s="42">
        <v>0</v>
      </c>
      <c r="O69" s="26"/>
      <c r="Q69"/>
    </row>
    <row r="70" spans="1:18" ht="18.75" customHeight="1">
      <c r="A70" s="17" t="s">
        <v>77</v>
      </c>
      <c r="B70" s="42">
        <v>0</v>
      </c>
      <c r="C70" s="42">
        <v>0</v>
      </c>
      <c r="D70" s="42">
        <v>0</v>
      </c>
      <c r="E70" s="22">
        <f>(E$29/E$7)</f>
        <v>2.9593</v>
      </c>
      <c r="F70" s="34">
        <v>0</v>
      </c>
      <c r="G70" s="34">
        <v>0</v>
      </c>
      <c r="H70" s="42">
        <v>0</v>
      </c>
      <c r="I70" s="42">
        <v>0</v>
      </c>
      <c r="J70" s="42">
        <v>0</v>
      </c>
      <c r="K70" s="42">
        <v>0</v>
      </c>
      <c r="L70" s="34">
        <v>0</v>
      </c>
      <c r="M70" s="42">
        <v>0</v>
      </c>
      <c r="N70" s="42">
        <v>0</v>
      </c>
      <c r="O70" s="29"/>
      <c r="R70"/>
    </row>
    <row r="71" spans="1:19" ht="18.75" customHeight="1">
      <c r="A71" s="17" t="s">
        <v>78</v>
      </c>
      <c r="B71" s="42">
        <v>0</v>
      </c>
      <c r="C71" s="42">
        <v>0</v>
      </c>
      <c r="D71" s="42">
        <v>0</v>
      </c>
      <c r="E71" s="42">
        <v>0</v>
      </c>
      <c r="F71" s="42">
        <f>(F$29/F$7)</f>
        <v>2.2515</v>
      </c>
      <c r="G71" s="34">
        <v>0</v>
      </c>
      <c r="H71" s="42">
        <v>0</v>
      </c>
      <c r="I71" s="42">
        <v>0</v>
      </c>
      <c r="J71" s="42">
        <v>0</v>
      </c>
      <c r="K71" s="42">
        <v>0</v>
      </c>
      <c r="L71" s="34">
        <v>0</v>
      </c>
      <c r="M71" s="42">
        <v>0</v>
      </c>
      <c r="N71" s="42">
        <v>0</v>
      </c>
      <c r="O71" s="26"/>
      <c r="S71"/>
    </row>
    <row r="72" spans="1:20" ht="18.75" customHeight="1">
      <c r="A72" s="17" t="s">
        <v>79</v>
      </c>
      <c r="B72" s="42">
        <v>0</v>
      </c>
      <c r="C72" s="42">
        <v>0</v>
      </c>
      <c r="D72" s="42">
        <v>0</v>
      </c>
      <c r="E72" s="42">
        <v>0</v>
      </c>
      <c r="F72" s="34">
        <v>0</v>
      </c>
      <c r="G72" s="42">
        <f>(G$29/G$7)</f>
        <v>1.8563000000000003</v>
      </c>
      <c r="H72" s="42">
        <v>0</v>
      </c>
      <c r="I72" s="42">
        <v>0</v>
      </c>
      <c r="J72" s="42">
        <v>0</v>
      </c>
      <c r="K72" s="42">
        <v>0</v>
      </c>
      <c r="L72" s="34">
        <v>0</v>
      </c>
      <c r="M72" s="42">
        <v>0</v>
      </c>
      <c r="N72" s="42">
        <v>0</v>
      </c>
      <c r="O72" s="29"/>
      <c r="T72"/>
    </row>
    <row r="73" spans="1:21" ht="18.75" customHeight="1">
      <c r="A73" s="17" t="s">
        <v>80</v>
      </c>
      <c r="B73" s="42">
        <v>0</v>
      </c>
      <c r="C73" s="42">
        <v>0</v>
      </c>
      <c r="D73" s="42">
        <v>0</v>
      </c>
      <c r="E73" s="42">
        <v>0</v>
      </c>
      <c r="F73" s="34">
        <v>0</v>
      </c>
      <c r="G73" s="34">
        <v>0</v>
      </c>
      <c r="H73" s="42">
        <f>(H$29/H$7)</f>
        <v>2.1676</v>
      </c>
      <c r="I73" s="42">
        <v>0</v>
      </c>
      <c r="J73" s="42">
        <v>0</v>
      </c>
      <c r="K73" s="42">
        <v>0</v>
      </c>
      <c r="L73" s="34">
        <v>0</v>
      </c>
      <c r="M73" s="42">
        <v>0</v>
      </c>
      <c r="N73" s="42">
        <v>0</v>
      </c>
      <c r="O73" s="29"/>
      <c r="U73"/>
    </row>
    <row r="74" spans="1:21" ht="18.75" customHeight="1">
      <c r="A74" s="17" t="s">
        <v>86</v>
      </c>
      <c r="B74" s="42">
        <v>0</v>
      </c>
      <c r="C74" s="42">
        <v>0</v>
      </c>
      <c r="D74" s="42">
        <v>0</v>
      </c>
      <c r="E74" s="42">
        <v>0</v>
      </c>
      <c r="F74" s="34">
        <v>0</v>
      </c>
      <c r="G74" s="34">
        <v>0</v>
      </c>
      <c r="H74" s="42">
        <v>0</v>
      </c>
      <c r="I74" s="42">
        <f>(I$29/I$7)</f>
        <v>2.3751</v>
      </c>
      <c r="J74" s="42">
        <v>0</v>
      </c>
      <c r="K74" s="42">
        <v>0</v>
      </c>
      <c r="L74" s="34">
        <v>0</v>
      </c>
      <c r="M74" s="42">
        <v>0</v>
      </c>
      <c r="N74" s="42">
        <v>0</v>
      </c>
      <c r="O74" s="29"/>
      <c r="U74"/>
    </row>
    <row r="75" spans="1:22" ht="18.75" customHeight="1">
      <c r="A75" s="17" t="s">
        <v>81</v>
      </c>
      <c r="B75" s="42">
        <v>0</v>
      </c>
      <c r="C75" s="42">
        <v>0</v>
      </c>
      <c r="D75" s="42">
        <v>0</v>
      </c>
      <c r="E75" s="42">
        <v>0</v>
      </c>
      <c r="F75" s="34">
        <v>0</v>
      </c>
      <c r="G75" s="34">
        <v>0</v>
      </c>
      <c r="H75" s="42">
        <v>0</v>
      </c>
      <c r="I75" s="42">
        <v>0</v>
      </c>
      <c r="J75" s="42">
        <f>(J$29/J$7)</f>
        <v>2.1734</v>
      </c>
      <c r="K75" s="42">
        <v>0</v>
      </c>
      <c r="L75" s="34">
        <v>0</v>
      </c>
      <c r="M75" s="42">
        <v>0</v>
      </c>
      <c r="N75" s="42">
        <v>0</v>
      </c>
      <c r="O75" s="26"/>
      <c r="V75"/>
    </row>
    <row r="76" spans="1:23" ht="18.75" customHeight="1">
      <c r="A76" s="17" t="s">
        <v>82</v>
      </c>
      <c r="B76" s="42">
        <v>0</v>
      </c>
      <c r="C76" s="42">
        <v>0</v>
      </c>
      <c r="D76" s="42">
        <v>0</v>
      </c>
      <c r="E76" s="42">
        <v>0</v>
      </c>
      <c r="F76" s="34">
        <v>0</v>
      </c>
      <c r="G76" s="34">
        <v>0</v>
      </c>
      <c r="H76" s="42">
        <v>0</v>
      </c>
      <c r="I76" s="42">
        <v>0</v>
      </c>
      <c r="J76" s="42">
        <v>0</v>
      </c>
      <c r="K76" s="42">
        <f>(K$29/K$7)</f>
        <v>2.4846</v>
      </c>
      <c r="L76" s="34">
        <v>0</v>
      </c>
      <c r="M76" s="42">
        <v>0</v>
      </c>
      <c r="N76" s="42">
        <v>0</v>
      </c>
      <c r="O76" s="29"/>
      <c r="W76"/>
    </row>
    <row r="77" spans="1:24" ht="18.75" customHeight="1">
      <c r="A77" s="17" t="s">
        <v>83</v>
      </c>
      <c r="B77" s="42">
        <v>0</v>
      </c>
      <c r="C77" s="42">
        <v>0</v>
      </c>
      <c r="D77" s="42">
        <v>0</v>
      </c>
      <c r="E77" s="42">
        <v>0</v>
      </c>
      <c r="F77" s="34">
        <v>0</v>
      </c>
      <c r="G77" s="34">
        <v>0</v>
      </c>
      <c r="H77" s="42">
        <v>0</v>
      </c>
      <c r="I77" s="42">
        <v>0</v>
      </c>
      <c r="J77" s="42">
        <v>0</v>
      </c>
      <c r="K77" s="42">
        <v>0</v>
      </c>
      <c r="L77" s="42">
        <f>(L$29/L$7)</f>
        <v>2.4314</v>
      </c>
      <c r="M77" s="42">
        <v>0</v>
      </c>
      <c r="N77" s="42">
        <v>0</v>
      </c>
      <c r="O77" s="26"/>
      <c r="X77"/>
    </row>
    <row r="78" spans="1:25" ht="18.75" customHeight="1">
      <c r="A78" s="17" t="s">
        <v>84</v>
      </c>
      <c r="B78" s="42">
        <v>0</v>
      </c>
      <c r="C78" s="42">
        <v>0</v>
      </c>
      <c r="D78" s="42">
        <v>0</v>
      </c>
      <c r="E78" s="42">
        <v>0</v>
      </c>
      <c r="F78" s="34">
        <v>0</v>
      </c>
      <c r="G78" s="34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f>(M$29/M$7)</f>
        <v>3.0665</v>
      </c>
      <c r="N78" s="42">
        <v>0</v>
      </c>
      <c r="O78" s="57"/>
      <c r="Y78"/>
    </row>
    <row r="79" spans="1:26" ht="18.75" customHeight="1">
      <c r="A79" s="33" t="s">
        <v>85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7">
        <f>(N$29/N$7)</f>
        <v>2.6231</v>
      </c>
      <c r="O79" s="48"/>
      <c r="P79"/>
      <c r="Z79"/>
    </row>
    <row r="80" spans="1:12" ht="21" customHeight="1">
      <c r="A80" s="60" t="s">
        <v>48</v>
      </c>
      <c r="B80" s="61"/>
      <c r="C80"/>
      <c r="D80"/>
      <c r="E80"/>
      <c r="F80"/>
      <c r="G80"/>
      <c r="H80" s="39"/>
      <c r="I80" s="39"/>
      <c r="J80"/>
      <c r="K80"/>
      <c r="L80"/>
    </row>
    <row r="81" spans="1:14" ht="15.75">
      <c r="A81" s="69" t="s">
        <v>90</v>
      </c>
      <c r="B81" s="69">
        <v>0</v>
      </c>
      <c r="C81" s="69">
        <v>0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/>
      <c r="N81" s="69"/>
    </row>
    <row r="82" spans="2:12" ht="14.25">
      <c r="B82" s="61"/>
      <c r="C82"/>
      <c r="D82"/>
      <c r="E82"/>
      <c r="F82"/>
      <c r="G82"/>
      <c r="H82" s="39"/>
      <c r="I82" s="39"/>
      <c r="J82"/>
      <c r="K82"/>
      <c r="L82"/>
    </row>
    <row r="83" spans="2:12" ht="14.25">
      <c r="B83" s="61"/>
      <c r="C83"/>
      <c r="D83"/>
      <c r="E83"/>
      <c r="F83"/>
      <c r="G83"/>
      <c r="H83"/>
      <c r="I83"/>
      <c r="J83"/>
      <c r="K83"/>
      <c r="L83"/>
    </row>
    <row r="84" spans="2:12" ht="14.25">
      <c r="B84"/>
      <c r="C84"/>
      <c r="D84"/>
      <c r="E84"/>
      <c r="F84"/>
      <c r="G84"/>
      <c r="H84" s="40"/>
      <c r="I84" s="40"/>
      <c r="J84" s="41"/>
      <c r="K84" s="41"/>
      <c r="L84" s="41"/>
    </row>
    <row r="85" spans="2:12" ht="14.25">
      <c r="B85"/>
      <c r="C85"/>
      <c r="D85"/>
      <c r="E85"/>
      <c r="F85"/>
      <c r="G85"/>
      <c r="H85"/>
      <c r="I85"/>
      <c r="J85"/>
      <c r="K85"/>
      <c r="L85"/>
    </row>
    <row r="86" spans="2:12" ht="14.25">
      <c r="B86"/>
      <c r="C86"/>
      <c r="D86"/>
      <c r="E86"/>
      <c r="F86"/>
      <c r="G86"/>
      <c r="H86"/>
      <c r="I86"/>
      <c r="J86"/>
      <c r="K86"/>
      <c r="L86"/>
    </row>
    <row r="87" spans="2:12" ht="14.25">
      <c r="B87"/>
      <c r="C87"/>
      <c r="D87"/>
      <c r="E87"/>
      <c r="F87"/>
      <c r="G87"/>
      <c r="H87"/>
      <c r="I87"/>
      <c r="J87"/>
      <c r="K87"/>
      <c r="L87"/>
    </row>
    <row r="88" spans="2:12" ht="14.25">
      <c r="B88"/>
      <c r="C88"/>
      <c r="D88"/>
      <c r="E88"/>
      <c r="F88"/>
      <c r="G88"/>
      <c r="H88"/>
      <c r="I88"/>
      <c r="J88"/>
      <c r="K88"/>
      <c r="L88"/>
    </row>
    <row r="89" spans="2:12" ht="14.25">
      <c r="B89"/>
      <c r="C89"/>
      <c r="D89"/>
      <c r="E89"/>
      <c r="F89"/>
      <c r="G89"/>
      <c r="H89"/>
      <c r="I89"/>
      <c r="J89"/>
      <c r="K89"/>
      <c r="L89"/>
    </row>
    <row r="90" spans="2:12" ht="14.25">
      <c r="B90"/>
      <c r="C90"/>
      <c r="D90"/>
      <c r="E90"/>
      <c r="F90"/>
      <c r="G90"/>
      <c r="H90"/>
      <c r="I90"/>
      <c r="J90"/>
      <c r="K90"/>
      <c r="L90"/>
    </row>
    <row r="91" ht="14.25">
      <c r="K91"/>
    </row>
    <row r="92" ht="14.25">
      <c r="L92"/>
    </row>
    <row r="93" ht="14.25">
      <c r="M93"/>
    </row>
    <row r="94" ht="14.25">
      <c r="N94"/>
    </row>
  </sheetData>
  <sheetProtection/>
  <mergeCells count="7"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2019-02-21T18:39:23Z</dcterms:modified>
  <cp:category/>
  <cp:version/>
  <cp:contentType/>
  <cp:contentStatus/>
</cp:coreProperties>
</file>