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<sst xmlns="http://schemas.openxmlformats.org/spreadsheetml/2006/main" count="99" uniqueCount="97">
  <si>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</si>
  <si>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</si>
  <si>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</si>
  <si>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</si>
  <si>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</si>
  <si>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</si>
  <si>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</si>
  <si>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</si>
  <si>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</si>
  <si>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</si>
  <si>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</si>
  <si>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</si>
  <si>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</si>
  <si>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</si>
  <si>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</si>
  <si>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</si>
  <si>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</si>
  <si>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</si>
  <si>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</si>
  <si>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</si>
  <si>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</si>
  <si>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</si>
  <si>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</si>
  <si>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</si>
  <si>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</si>
  <si>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</si>
  <si>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</si>
  <si>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</si>
  <si>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</si>
  <si>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</si>
  <si>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</si>
  <si>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</si>
  <si>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</si>
  <si>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</si>
  <si>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</si>
  <si>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</si>
  <si>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</si>
  <si>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</si>
  <si>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</si>
  <si>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</si>
  <si>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</si>
  <si>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</si>
  <si>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</si>
  <si>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</si>
  <si>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</si>
  <si>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</si>
  <si>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</si>
  <si>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</si>
  <si>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</si>
  <si>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</si>
  <si>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</si>
  <si>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</si>
  <si>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</si>
  <si>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</si>
  <si>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</si>
  <si>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</si>
  <si>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</si>
  <si>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</si>
  <si>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</si>
  <si>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</si>
  <si>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</si>
  <si>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</si>
  <si>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</si>
  <si>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</si>
  <si>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</si>
  <si>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</si>
  <si>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</si>
  <si>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</si>
  <si>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</si>
  <si>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</si>
  <si>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</si>
  <si>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</si>
  <si>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</si>
  <si>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</si>
  <si>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</si>
  <si>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</si>
  <si>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</si>
  <si>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</si>
  <si>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</si>
  <si>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</si>
  <si>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</si>
  <si>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</si>
  <si>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</si>
  <si>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</si>
  <si>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</si>
  <si>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</si>
  <si>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</si>
  <si>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</si>
  <si>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</si>
  <si>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</si>
  <si>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</si>
  <si>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</si>
  <si>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</si>
  <si>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Área 4.1</t>
  </si>
  <si>
    <t>Área 4.0</t>
  </si>
  <si>
    <t>Área 5.1</t>
  </si>
  <si>
    <t>OPERAÇÃO 10/02/19 - VENCIMENTO 15/02/19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</si>
</sst>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638175</xdr:colOff>
      <xdr:row>81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638175</xdr:colOff>
      <xdr:row>81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638175</xdr:colOff>
      <xdr:row>81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94</v>
      </c>
      <c r="G6" s="3" t="s">
        <v>93</v>
      </c>
      <c r="H6" s="59" t="s">
        <v>26</v>
      </c>
      <c r="I6" s="59" t="s">
        <v>95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205553</v>
      </c>
      <c r="C7" s="10">
        <f t="shared" si="0"/>
        <v>132226</v>
      </c>
      <c r="D7" s="10">
        <f t="shared" si="0"/>
        <v>161237</v>
      </c>
      <c r="E7" s="10">
        <f t="shared" si="0"/>
        <v>25095</v>
      </c>
      <c r="F7" s="10">
        <f t="shared" si="0"/>
        <v>145497</v>
      </c>
      <c r="G7" s="10">
        <f t="shared" si="0"/>
        <v>199879</v>
      </c>
      <c r="H7" s="10">
        <f t="shared" si="0"/>
        <v>129086</v>
      </c>
      <c r="I7" s="10">
        <f t="shared" si="0"/>
        <v>18795</v>
      </c>
      <c r="J7" s="10">
        <f t="shared" si="0"/>
        <v>190261</v>
      </c>
      <c r="K7" s="10">
        <f t="shared" si="0"/>
        <v>130482</v>
      </c>
      <c r="L7" s="10">
        <f t="shared" si="0"/>
        <v>168658</v>
      </c>
      <c r="M7" s="10">
        <f t="shared" si="0"/>
        <v>53174</v>
      </c>
      <c r="N7" s="10">
        <f t="shared" si="0"/>
        <v>31864</v>
      </c>
      <c r="O7" s="10">
        <f>+O8+O18+O22</f>
        <v>1591807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100295</v>
      </c>
      <c r="C8" s="12">
        <f t="shared" si="1"/>
        <v>66540</v>
      </c>
      <c r="D8" s="12">
        <f t="shared" si="1"/>
        <v>83333</v>
      </c>
      <c r="E8" s="12">
        <f t="shared" si="1"/>
        <v>11977</v>
      </c>
      <c r="F8" s="12">
        <f t="shared" si="1"/>
        <v>70980</v>
      </c>
      <c r="G8" s="12">
        <f t="shared" si="1"/>
        <v>99843</v>
      </c>
      <c r="H8" s="12">
        <f t="shared" si="1"/>
        <v>63843</v>
      </c>
      <c r="I8" s="12">
        <f t="shared" si="1"/>
        <v>9491</v>
      </c>
      <c r="J8" s="12">
        <f t="shared" si="1"/>
        <v>97447</v>
      </c>
      <c r="K8" s="12">
        <f t="shared" si="1"/>
        <v>65961</v>
      </c>
      <c r="L8" s="12">
        <f t="shared" si="1"/>
        <v>84083</v>
      </c>
      <c r="M8" s="12">
        <f t="shared" si="1"/>
        <v>29463</v>
      </c>
      <c r="N8" s="12">
        <f t="shared" si="1"/>
        <v>18613</v>
      </c>
      <c r="O8" s="12">
        <f>SUM(B8:N8)</f>
        <v>801869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88</v>
      </c>
      <c r="B9" s="14">
        <v>15356</v>
      </c>
      <c r="C9" s="14">
        <v>12246</v>
      </c>
      <c r="D9" s="14">
        <v>10207</v>
      </c>
      <c r="E9" s="14">
        <v>1479</v>
      </c>
      <c r="F9" s="14">
        <v>9457</v>
      </c>
      <c r="G9" s="14">
        <v>14038</v>
      </c>
      <c r="H9" s="14">
        <v>11629</v>
      </c>
      <c r="I9" s="14">
        <v>1640</v>
      </c>
      <c r="J9" s="14">
        <v>10905</v>
      </c>
      <c r="K9" s="14">
        <v>10676</v>
      </c>
      <c r="L9" s="14">
        <v>9659</v>
      </c>
      <c r="M9" s="14">
        <v>4486</v>
      </c>
      <c r="N9" s="14">
        <v>2818</v>
      </c>
      <c r="O9" s="12">
        <f aca="true" t="shared" si="2" ref="O9:O17">SUM(B9:N9)</f>
        <v>114596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80030</v>
      </c>
      <c r="C10" s="14">
        <f>C11+C12+C13</f>
        <v>51343</v>
      </c>
      <c r="D10" s="14">
        <f>D11+D12+D13</f>
        <v>69485</v>
      </c>
      <c r="E10" s="14">
        <f>E11+E12+E13</f>
        <v>9999</v>
      </c>
      <c r="F10" s="14">
        <f aca="true" t="shared" si="3" ref="F10:N10">F11+F12+F13</f>
        <v>58027</v>
      </c>
      <c r="G10" s="14">
        <f t="shared" si="3"/>
        <v>81028</v>
      </c>
      <c r="H10" s="14">
        <f>H11+H12+H13</f>
        <v>49344</v>
      </c>
      <c r="I10" s="14">
        <f>I11+I12+I13</f>
        <v>7420</v>
      </c>
      <c r="J10" s="14">
        <f>J11+J12+J13</f>
        <v>81807</v>
      </c>
      <c r="K10" s="14">
        <f>K11+K12+K13</f>
        <v>52228</v>
      </c>
      <c r="L10" s="14">
        <f>L11+L12+L13</f>
        <v>69912</v>
      </c>
      <c r="M10" s="14">
        <f t="shared" si="3"/>
        <v>23786</v>
      </c>
      <c r="N10" s="14">
        <f t="shared" si="3"/>
        <v>15183</v>
      </c>
      <c r="O10" s="12">
        <f t="shared" si="2"/>
        <v>649592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37714</v>
      </c>
      <c r="C11" s="14">
        <v>25368</v>
      </c>
      <c r="D11" s="14">
        <v>32230</v>
      </c>
      <c r="E11" s="14">
        <v>4609</v>
      </c>
      <c r="F11" s="14">
        <v>27651</v>
      </c>
      <c r="G11" s="14">
        <v>38619</v>
      </c>
      <c r="H11" s="14">
        <v>23869</v>
      </c>
      <c r="I11" s="14">
        <v>3523</v>
      </c>
      <c r="J11" s="14">
        <v>39002</v>
      </c>
      <c r="K11" s="14">
        <v>23786</v>
      </c>
      <c r="L11" s="14">
        <v>31380</v>
      </c>
      <c r="M11" s="14">
        <v>10190</v>
      </c>
      <c r="N11" s="14">
        <v>6340</v>
      </c>
      <c r="O11" s="12">
        <f t="shared" si="2"/>
        <v>304281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41304</v>
      </c>
      <c r="C12" s="14">
        <v>25010</v>
      </c>
      <c r="D12" s="14">
        <v>36434</v>
      </c>
      <c r="E12" s="14">
        <v>5220</v>
      </c>
      <c r="F12" s="14">
        <v>29493</v>
      </c>
      <c r="G12" s="14">
        <v>40709</v>
      </c>
      <c r="H12" s="14">
        <v>24738</v>
      </c>
      <c r="I12" s="14">
        <v>3775</v>
      </c>
      <c r="J12" s="14">
        <v>41965</v>
      </c>
      <c r="K12" s="14">
        <v>27701</v>
      </c>
      <c r="L12" s="14">
        <v>37794</v>
      </c>
      <c r="M12" s="14">
        <v>13296</v>
      </c>
      <c r="N12" s="14">
        <v>8701</v>
      </c>
      <c r="O12" s="12">
        <f t="shared" si="2"/>
        <v>336140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1012</v>
      </c>
      <c r="C13" s="14">
        <v>965</v>
      </c>
      <c r="D13" s="14">
        <v>821</v>
      </c>
      <c r="E13" s="14">
        <v>170</v>
      </c>
      <c r="F13" s="14">
        <v>883</v>
      </c>
      <c r="G13" s="14">
        <v>1700</v>
      </c>
      <c r="H13" s="14">
        <v>737</v>
      </c>
      <c r="I13" s="14">
        <v>122</v>
      </c>
      <c r="J13" s="14">
        <v>840</v>
      </c>
      <c r="K13" s="14">
        <v>741</v>
      </c>
      <c r="L13" s="14">
        <v>738</v>
      </c>
      <c r="M13" s="14">
        <v>300</v>
      </c>
      <c r="N13" s="14">
        <v>142</v>
      </c>
      <c r="O13" s="12">
        <f t="shared" si="2"/>
        <v>9171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4909</v>
      </c>
      <c r="C14" s="14">
        <f>C15+C16+C17</f>
        <v>2951</v>
      </c>
      <c r="D14" s="14">
        <f>D15+D16+D17</f>
        <v>3641</v>
      </c>
      <c r="E14" s="14">
        <f>E15+E16+E17</f>
        <v>499</v>
      </c>
      <c r="F14" s="14">
        <f aca="true" t="shared" si="4" ref="F14:N14">F15+F16+F17</f>
        <v>3496</v>
      </c>
      <c r="G14" s="14">
        <f t="shared" si="4"/>
        <v>4777</v>
      </c>
      <c r="H14" s="14">
        <f>H15+H16+H17</f>
        <v>2870</v>
      </c>
      <c r="I14" s="14">
        <f>I15+I16+I17</f>
        <v>431</v>
      </c>
      <c r="J14" s="14">
        <f>J15+J16+J17</f>
        <v>4735</v>
      </c>
      <c r="K14" s="14">
        <f>K15+K16+K17</f>
        <v>3057</v>
      </c>
      <c r="L14" s="14">
        <f>L15+L16+L17</f>
        <v>4512</v>
      </c>
      <c r="M14" s="14">
        <f t="shared" si="4"/>
        <v>1191</v>
      </c>
      <c r="N14" s="14">
        <f t="shared" si="4"/>
        <v>612</v>
      </c>
      <c r="O14" s="12">
        <f t="shared" si="2"/>
        <v>37681</v>
      </c>
    </row>
    <row r="15" spans="1:26" ht="18.75" customHeight="1">
      <c r="A15" s="15" t="s">
        <v>13</v>
      </c>
      <c r="B15" s="14">
        <v>4898</v>
      </c>
      <c r="C15" s="14">
        <v>2946</v>
      </c>
      <c r="D15" s="14">
        <v>3639</v>
      </c>
      <c r="E15" s="14">
        <v>498</v>
      </c>
      <c r="F15" s="14">
        <v>3487</v>
      </c>
      <c r="G15" s="14">
        <v>4772</v>
      </c>
      <c r="H15" s="14">
        <v>2862</v>
      </c>
      <c r="I15" s="14">
        <v>431</v>
      </c>
      <c r="J15" s="14">
        <v>4725</v>
      </c>
      <c r="K15" s="14">
        <v>3049</v>
      </c>
      <c r="L15" s="14">
        <v>4510</v>
      </c>
      <c r="M15" s="14">
        <v>1191</v>
      </c>
      <c r="N15" s="14">
        <v>610</v>
      </c>
      <c r="O15" s="12">
        <f t="shared" si="2"/>
        <v>37618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6</v>
      </c>
      <c r="C16" s="14">
        <v>5</v>
      </c>
      <c r="D16" s="14">
        <v>2</v>
      </c>
      <c r="E16" s="14">
        <v>1</v>
      </c>
      <c r="F16" s="14">
        <v>4</v>
      </c>
      <c r="G16" s="14">
        <v>4</v>
      </c>
      <c r="H16" s="14">
        <v>5</v>
      </c>
      <c r="I16" s="14">
        <v>0</v>
      </c>
      <c r="J16" s="14">
        <v>5</v>
      </c>
      <c r="K16" s="14">
        <v>3</v>
      </c>
      <c r="L16" s="14">
        <v>2</v>
      </c>
      <c r="M16" s="14">
        <v>0</v>
      </c>
      <c r="N16" s="14">
        <v>2</v>
      </c>
      <c r="O16" s="12">
        <f t="shared" si="2"/>
        <v>39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5</v>
      </c>
      <c r="C17" s="14">
        <v>0</v>
      </c>
      <c r="D17" s="14">
        <v>0</v>
      </c>
      <c r="E17" s="14">
        <v>0</v>
      </c>
      <c r="F17" s="14">
        <v>5</v>
      </c>
      <c r="G17" s="14">
        <v>1</v>
      </c>
      <c r="H17" s="14">
        <v>3</v>
      </c>
      <c r="I17" s="14">
        <v>0</v>
      </c>
      <c r="J17" s="14">
        <v>5</v>
      </c>
      <c r="K17" s="14">
        <v>5</v>
      </c>
      <c r="L17" s="14">
        <v>0</v>
      </c>
      <c r="M17" s="14">
        <v>0</v>
      </c>
      <c r="N17" s="14">
        <v>0</v>
      </c>
      <c r="O17" s="12">
        <f t="shared" si="2"/>
        <v>24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55776</v>
      </c>
      <c r="C18" s="18">
        <f>C19+C20+C21</f>
        <v>30573</v>
      </c>
      <c r="D18" s="18">
        <f>D19+D20+D21</f>
        <v>36717</v>
      </c>
      <c r="E18" s="18">
        <f>E19+E20+E21</f>
        <v>5632</v>
      </c>
      <c r="F18" s="18">
        <f aca="true" t="shared" si="5" ref="F18:N18">F19+F20+F21</f>
        <v>34970</v>
      </c>
      <c r="G18" s="18">
        <f t="shared" si="5"/>
        <v>44046</v>
      </c>
      <c r="H18" s="18">
        <f>H19+H20+H21</f>
        <v>31167</v>
      </c>
      <c r="I18" s="18">
        <f>I19+I20+I21</f>
        <v>4432</v>
      </c>
      <c r="J18" s="18">
        <f>J19+J20+J21</f>
        <v>52575</v>
      </c>
      <c r="K18" s="18">
        <f>K19+K20+K21</f>
        <v>31738</v>
      </c>
      <c r="L18" s="18">
        <f>L19+L20+L21</f>
        <v>52111</v>
      </c>
      <c r="M18" s="18">
        <f t="shared" si="5"/>
        <v>14828</v>
      </c>
      <c r="N18" s="18">
        <f t="shared" si="5"/>
        <v>8593</v>
      </c>
      <c r="O18" s="12">
        <f aca="true" t="shared" si="6" ref="O18:O24">SUM(B18:N18)</f>
        <v>403158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29721</v>
      </c>
      <c r="C19" s="14">
        <v>18124</v>
      </c>
      <c r="D19" s="14">
        <v>18771</v>
      </c>
      <c r="E19" s="14">
        <v>3006</v>
      </c>
      <c r="F19" s="14">
        <v>19207</v>
      </c>
      <c r="G19" s="14">
        <v>23623</v>
      </c>
      <c r="H19" s="14">
        <v>17514</v>
      </c>
      <c r="I19" s="14">
        <v>2603</v>
      </c>
      <c r="J19" s="14">
        <v>28253</v>
      </c>
      <c r="K19" s="14">
        <v>16663</v>
      </c>
      <c r="L19" s="14">
        <v>26087</v>
      </c>
      <c r="M19" s="14">
        <v>7489</v>
      </c>
      <c r="N19" s="14">
        <v>4256</v>
      </c>
      <c r="O19" s="12">
        <f t="shared" si="6"/>
        <v>215317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25526</v>
      </c>
      <c r="C20" s="14">
        <v>12125</v>
      </c>
      <c r="D20" s="14">
        <v>17640</v>
      </c>
      <c r="E20" s="14">
        <v>2565</v>
      </c>
      <c r="F20" s="14">
        <v>15409</v>
      </c>
      <c r="G20" s="14">
        <v>19836</v>
      </c>
      <c r="H20" s="14">
        <v>13390</v>
      </c>
      <c r="I20" s="14">
        <v>1788</v>
      </c>
      <c r="J20" s="14">
        <v>23969</v>
      </c>
      <c r="K20" s="14">
        <v>14795</v>
      </c>
      <c r="L20" s="14">
        <v>25656</v>
      </c>
      <c r="M20" s="14">
        <v>7211</v>
      </c>
      <c r="N20" s="14">
        <v>4268</v>
      </c>
      <c r="O20" s="12">
        <f t="shared" si="6"/>
        <v>184178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529</v>
      </c>
      <c r="C21" s="14">
        <v>324</v>
      </c>
      <c r="D21" s="14">
        <v>306</v>
      </c>
      <c r="E21" s="14">
        <v>61</v>
      </c>
      <c r="F21" s="14">
        <v>354</v>
      </c>
      <c r="G21" s="14">
        <v>587</v>
      </c>
      <c r="H21" s="14">
        <v>263</v>
      </c>
      <c r="I21" s="14">
        <v>41</v>
      </c>
      <c r="J21" s="14">
        <v>353</v>
      </c>
      <c r="K21" s="14">
        <v>280</v>
      </c>
      <c r="L21" s="14">
        <v>368</v>
      </c>
      <c r="M21" s="14">
        <v>128</v>
      </c>
      <c r="N21" s="14">
        <v>69</v>
      </c>
      <c r="O21" s="12">
        <f t="shared" si="6"/>
        <v>3663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49482</v>
      </c>
      <c r="C22" s="14">
        <f>C23+C24</f>
        <v>35113</v>
      </c>
      <c r="D22" s="14">
        <f>D23+D24</f>
        <v>41187</v>
      </c>
      <c r="E22" s="14">
        <f>E23+E24</f>
        <v>7486</v>
      </c>
      <c r="F22" s="14">
        <f aca="true" t="shared" si="7" ref="F22:N22">F23+F24</f>
        <v>39547</v>
      </c>
      <c r="G22" s="14">
        <f t="shared" si="7"/>
        <v>55990</v>
      </c>
      <c r="H22" s="14">
        <f>H23+H24</f>
        <v>34076</v>
      </c>
      <c r="I22" s="14">
        <f>I23+I24</f>
        <v>4872</v>
      </c>
      <c r="J22" s="14">
        <f>J23+J24</f>
        <v>40239</v>
      </c>
      <c r="K22" s="14">
        <f>K23+K24</f>
        <v>32783</v>
      </c>
      <c r="L22" s="14">
        <f>L23+L24</f>
        <v>32464</v>
      </c>
      <c r="M22" s="14">
        <f t="shared" si="7"/>
        <v>8883</v>
      </c>
      <c r="N22" s="14">
        <f t="shared" si="7"/>
        <v>4658</v>
      </c>
      <c r="O22" s="12">
        <f t="shared" si="6"/>
        <v>386780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41075</v>
      </c>
      <c r="C23" s="14">
        <v>30199</v>
      </c>
      <c r="D23" s="14">
        <v>34893</v>
      </c>
      <c r="E23" s="14">
        <v>6518</v>
      </c>
      <c r="F23" s="14">
        <v>33821</v>
      </c>
      <c r="G23" s="14">
        <v>48746</v>
      </c>
      <c r="H23" s="14">
        <v>30039</v>
      </c>
      <c r="I23" s="14">
        <v>4377</v>
      </c>
      <c r="J23" s="14">
        <v>34240</v>
      </c>
      <c r="K23" s="14">
        <v>28414</v>
      </c>
      <c r="L23" s="14">
        <v>28136</v>
      </c>
      <c r="M23" s="14">
        <v>7702</v>
      </c>
      <c r="N23" s="14">
        <v>3812</v>
      </c>
      <c r="O23" s="12">
        <f t="shared" si="6"/>
        <v>331972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8407</v>
      </c>
      <c r="C24" s="14">
        <v>4914</v>
      </c>
      <c r="D24" s="14">
        <v>6294</v>
      </c>
      <c r="E24" s="14">
        <v>968</v>
      </c>
      <c r="F24" s="14">
        <v>5726</v>
      </c>
      <c r="G24" s="14">
        <v>7244</v>
      </c>
      <c r="H24" s="14">
        <v>4037</v>
      </c>
      <c r="I24" s="14">
        <v>495</v>
      </c>
      <c r="J24" s="14">
        <v>5999</v>
      </c>
      <c r="K24" s="14">
        <v>4369</v>
      </c>
      <c r="L24" s="14">
        <v>4328</v>
      </c>
      <c r="M24" s="14">
        <v>1181</v>
      </c>
      <c r="N24" s="14">
        <v>846</v>
      </c>
      <c r="O24" s="12">
        <f t="shared" si="6"/>
        <v>54808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89</v>
      </c>
      <c r="B28" s="56">
        <f>B29+B30</f>
        <v>453908.05679999996</v>
      </c>
      <c r="C28" s="56">
        <f aca="true" t="shared" si="8" ref="C28:N28">C29+C30</f>
        <v>311489.7806</v>
      </c>
      <c r="D28" s="56">
        <f t="shared" si="8"/>
        <v>327764.0059</v>
      </c>
      <c r="E28" s="56">
        <f t="shared" si="8"/>
        <v>74263.6335</v>
      </c>
      <c r="F28" s="56">
        <f t="shared" si="8"/>
        <v>339308.1755</v>
      </c>
      <c r="G28" s="56">
        <f t="shared" si="8"/>
        <v>375702.8077</v>
      </c>
      <c r="H28" s="56">
        <f t="shared" si="8"/>
        <v>283307.92360000004</v>
      </c>
      <c r="I28" s="56">
        <f t="shared" si="8"/>
        <v>44640.0045</v>
      </c>
      <c r="J28" s="56">
        <f t="shared" si="8"/>
        <v>427507.6574</v>
      </c>
      <c r="K28" s="56">
        <f t="shared" si="8"/>
        <v>342200.3872</v>
      </c>
      <c r="L28" s="56">
        <f t="shared" si="8"/>
        <v>424084.8812</v>
      </c>
      <c r="M28" s="56">
        <f t="shared" si="8"/>
        <v>168309.881</v>
      </c>
      <c r="N28" s="56">
        <f t="shared" si="8"/>
        <v>85843.2184</v>
      </c>
      <c r="O28" s="56">
        <f>SUM(B28:N28)</f>
        <v>3658330.4133</v>
      </c>
      <c r="Q28" s="62"/>
    </row>
    <row r="29" spans="1:15" ht="18.75" customHeight="1">
      <c r="A29" s="54" t="s">
        <v>54</v>
      </c>
      <c r="B29" s="52">
        <f aca="true" t="shared" si="9" ref="B29:N29">B26*B7</f>
        <v>449256.6368</v>
      </c>
      <c r="C29" s="52">
        <f t="shared" si="9"/>
        <v>303868.5706</v>
      </c>
      <c r="D29" s="52">
        <f t="shared" si="9"/>
        <v>316137.3859</v>
      </c>
      <c r="E29" s="52">
        <f t="shared" si="9"/>
        <v>74263.6335</v>
      </c>
      <c r="F29" s="52">
        <f t="shared" si="9"/>
        <v>327586.4955</v>
      </c>
      <c r="G29" s="52">
        <f t="shared" si="9"/>
        <v>371035.3877</v>
      </c>
      <c r="H29" s="52">
        <f t="shared" si="9"/>
        <v>279806.81360000005</v>
      </c>
      <c r="I29" s="52">
        <f t="shared" si="9"/>
        <v>44640.0045</v>
      </c>
      <c r="J29" s="52">
        <f t="shared" si="9"/>
        <v>413513.2574</v>
      </c>
      <c r="K29" s="52">
        <f t="shared" si="9"/>
        <v>324195.5772</v>
      </c>
      <c r="L29" s="52">
        <f t="shared" si="9"/>
        <v>410075.0612</v>
      </c>
      <c r="M29" s="52">
        <f t="shared" si="9"/>
        <v>163058.071</v>
      </c>
      <c r="N29" s="52">
        <f t="shared" si="9"/>
        <v>83582.4584</v>
      </c>
      <c r="O29" s="53">
        <f>SUM(B29:N29)</f>
        <v>3561019.3532999996</v>
      </c>
    </row>
    <row r="30" spans="1:26" ht="18.75" customHeight="1">
      <c r="A30" s="17" t="s">
        <v>52</v>
      </c>
      <c r="B30" s="52">
        <v>4651.42</v>
      </c>
      <c r="C30" s="52">
        <v>7621.21</v>
      </c>
      <c r="D30" s="52">
        <v>11626.62</v>
      </c>
      <c r="E30" s="52">
        <v>0</v>
      </c>
      <c r="F30" s="52">
        <v>11721.68</v>
      </c>
      <c r="G30" s="52">
        <v>4667.42</v>
      </c>
      <c r="H30" s="52">
        <v>3501.11</v>
      </c>
      <c r="I30" s="52">
        <v>0</v>
      </c>
      <c r="J30" s="52">
        <v>13994.4</v>
      </c>
      <c r="K30" s="52">
        <v>18004.81</v>
      </c>
      <c r="L30" s="52">
        <v>14009.82</v>
      </c>
      <c r="M30" s="52">
        <v>5251.81</v>
      </c>
      <c r="N30" s="52">
        <v>2260.76</v>
      </c>
      <c r="O30" s="53">
        <f>SUM(B30:N30)</f>
        <v>97311.05999999998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87</v>
      </c>
      <c r="B32" s="25">
        <f aca="true" t="shared" si="10" ref="B32:O32">+B33+B35+B42+B43+B44-B45</f>
        <v>-66030.8</v>
      </c>
      <c r="C32" s="25">
        <f t="shared" si="10"/>
        <v>-52657.8</v>
      </c>
      <c r="D32" s="25">
        <f t="shared" si="10"/>
        <v>-53874.22</v>
      </c>
      <c r="E32" s="25">
        <f t="shared" si="10"/>
        <v>-6359.7</v>
      </c>
      <c r="F32" s="25">
        <f t="shared" si="10"/>
        <v>-41165.1</v>
      </c>
      <c r="G32" s="25">
        <f t="shared" si="10"/>
        <v>-60863.4</v>
      </c>
      <c r="H32" s="25">
        <f t="shared" si="10"/>
        <v>-50004.7</v>
      </c>
      <c r="I32" s="25">
        <f t="shared" si="10"/>
        <v>-8552</v>
      </c>
      <c r="J32" s="25">
        <f t="shared" si="10"/>
        <v>-46891.5</v>
      </c>
      <c r="K32" s="25">
        <f t="shared" si="10"/>
        <v>-45906.8</v>
      </c>
      <c r="L32" s="25">
        <f t="shared" si="10"/>
        <v>-41533.7</v>
      </c>
      <c r="M32" s="25">
        <f t="shared" si="10"/>
        <v>-19289.8</v>
      </c>
      <c r="N32" s="25">
        <f t="shared" si="10"/>
        <v>-12117.4</v>
      </c>
      <c r="O32" s="25">
        <f t="shared" si="10"/>
        <v>-505246.92000000004</v>
      </c>
    </row>
    <row r="33" spans="1:15" ht="18.75" customHeight="1">
      <c r="A33" s="17" t="s">
        <v>55</v>
      </c>
      <c r="B33" s="26">
        <f>+B34</f>
        <v>-66030.8</v>
      </c>
      <c r="C33" s="26">
        <f aca="true" t="shared" si="11" ref="C33:O33">+C34</f>
        <v>-52657.8</v>
      </c>
      <c r="D33" s="26">
        <f t="shared" si="11"/>
        <v>-43890.1</v>
      </c>
      <c r="E33" s="26">
        <f t="shared" si="11"/>
        <v>-6359.7</v>
      </c>
      <c r="F33" s="26">
        <f t="shared" si="11"/>
        <v>-40665.1</v>
      </c>
      <c r="G33" s="26">
        <f t="shared" si="11"/>
        <v>-60363.4</v>
      </c>
      <c r="H33" s="26">
        <f t="shared" si="11"/>
        <v>-50004.7</v>
      </c>
      <c r="I33" s="26">
        <f t="shared" si="11"/>
        <v>-7052</v>
      </c>
      <c r="J33" s="26">
        <f t="shared" si="11"/>
        <v>-46891.5</v>
      </c>
      <c r="K33" s="26">
        <f t="shared" si="11"/>
        <v>-45906.8</v>
      </c>
      <c r="L33" s="26">
        <f t="shared" si="11"/>
        <v>-41533.7</v>
      </c>
      <c r="M33" s="26">
        <f t="shared" si="11"/>
        <v>-19289.8</v>
      </c>
      <c r="N33" s="26">
        <f t="shared" si="11"/>
        <v>-12117.4</v>
      </c>
      <c r="O33" s="26">
        <f t="shared" si="11"/>
        <v>-492762.80000000005</v>
      </c>
    </row>
    <row r="34" spans="1:26" ht="18.75" customHeight="1">
      <c r="A34" s="13" t="s">
        <v>56</v>
      </c>
      <c r="B34" s="20">
        <f>ROUND(-B9*$D$3,2)</f>
        <v>-66030.8</v>
      </c>
      <c r="C34" s="20">
        <f>ROUND(-C9*$D$3,2)</f>
        <v>-52657.8</v>
      </c>
      <c r="D34" s="20">
        <f>ROUND(-D9*$D$3,2)</f>
        <v>-43890.1</v>
      </c>
      <c r="E34" s="20">
        <f>ROUND(-E9*$D$3,2)</f>
        <v>-6359.7</v>
      </c>
      <c r="F34" s="20">
        <f aca="true" t="shared" si="12" ref="F34:N34">ROUND(-F9*$D$3,2)</f>
        <v>-40665.1</v>
      </c>
      <c r="G34" s="20">
        <f t="shared" si="12"/>
        <v>-60363.4</v>
      </c>
      <c r="H34" s="20">
        <f t="shared" si="12"/>
        <v>-50004.7</v>
      </c>
      <c r="I34" s="20">
        <f>ROUND(-I9*$D$3,2)</f>
        <v>-7052</v>
      </c>
      <c r="J34" s="20">
        <f>ROUND(-J9*$D$3,2)</f>
        <v>-46891.5</v>
      </c>
      <c r="K34" s="20">
        <f>ROUND(-K9*$D$3,2)</f>
        <v>-45906.8</v>
      </c>
      <c r="L34" s="20">
        <f>ROUND(-L9*$D$3,2)</f>
        <v>-41533.7</v>
      </c>
      <c r="M34" s="20">
        <f t="shared" si="12"/>
        <v>-19289.8</v>
      </c>
      <c r="N34" s="20">
        <f t="shared" si="12"/>
        <v>-12117.4</v>
      </c>
      <c r="O34" s="44">
        <f aca="true" t="shared" si="13" ref="O34:O45">SUM(B34:N34)</f>
        <v>-492762.80000000005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57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-9984.12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-12484.12</v>
      </c>
    </row>
    <row r="36" spans="1:26" ht="18.75" customHeight="1">
      <c r="A36" s="13" t="s">
        <v>58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59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60</v>
      </c>
      <c r="B38" s="24">
        <v>0</v>
      </c>
      <c r="C38" s="24">
        <v>0</v>
      </c>
      <c r="D38" s="24">
        <f>-500-9484.12</f>
        <v>-9984.12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-12484.12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61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64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62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92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63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65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66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67</v>
      </c>
      <c r="B46" s="29">
        <f aca="true" t="shared" si="15" ref="B46:N46">+B28+B32</f>
        <v>387877.2568</v>
      </c>
      <c r="C46" s="29">
        <f t="shared" si="15"/>
        <v>258831.9806</v>
      </c>
      <c r="D46" s="29">
        <f t="shared" si="15"/>
        <v>273889.7859</v>
      </c>
      <c r="E46" s="29">
        <f t="shared" si="15"/>
        <v>67903.9335</v>
      </c>
      <c r="F46" s="29">
        <f t="shared" si="15"/>
        <v>298143.07550000004</v>
      </c>
      <c r="G46" s="29">
        <f t="shared" si="15"/>
        <v>314839.4077</v>
      </c>
      <c r="H46" s="29">
        <f t="shared" si="15"/>
        <v>233303.22360000003</v>
      </c>
      <c r="I46" s="29">
        <f t="shared" si="15"/>
        <v>36088.0045</v>
      </c>
      <c r="J46" s="29">
        <f t="shared" si="15"/>
        <v>380616.1574</v>
      </c>
      <c r="K46" s="29">
        <f t="shared" si="15"/>
        <v>296293.5872</v>
      </c>
      <c r="L46" s="29">
        <f t="shared" si="15"/>
        <v>382551.1812</v>
      </c>
      <c r="M46" s="29">
        <f t="shared" si="15"/>
        <v>149020.081</v>
      </c>
      <c r="N46" s="29">
        <f t="shared" si="15"/>
        <v>73725.8184</v>
      </c>
      <c r="O46" s="29">
        <f>SUM(B46:N46)</f>
        <v>3153083.4933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4"/>
    </row>
    <row r="49" spans="1:17" ht="18.75" customHeight="1">
      <c r="A49" s="2" t="s">
        <v>68</v>
      </c>
      <c r="B49" s="35">
        <f>SUM(B50:B63)</f>
        <v>387877.26</v>
      </c>
      <c r="C49" s="35">
        <f aca="true" t="shared" si="16" ref="C49:N49">SUM(C50:C63)</f>
        <v>258831.99</v>
      </c>
      <c r="D49" s="35">
        <f t="shared" si="16"/>
        <v>273889.79</v>
      </c>
      <c r="E49" s="35">
        <f t="shared" si="16"/>
        <v>67903.93</v>
      </c>
      <c r="F49" s="35">
        <f t="shared" si="16"/>
        <v>298143.08</v>
      </c>
      <c r="G49" s="35">
        <f t="shared" si="16"/>
        <v>314839.41</v>
      </c>
      <c r="H49" s="35">
        <f t="shared" si="16"/>
        <v>233303.22</v>
      </c>
      <c r="I49" s="35">
        <f t="shared" si="16"/>
        <v>36088</v>
      </c>
      <c r="J49" s="35">
        <f t="shared" si="16"/>
        <v>380616.16</v>
      </c>
      <c r="K49" s="35">
        <f t="shared" si="16"/>
        <v>296293.59</v>
      </c>
      <c r="L49" s="35">
        <f t="shared" si="16"/>
        <v>382551.18</v>
      </c>
      <c r="M49" s="35">
        <f t="shared" si="16"/>
        <v>149020.08</v>
      </c>
      <c r="N49" s="35">
        <f t="shared" si="16"/>
        <v>73725.82</v>
      </c>
      <c r="O49" s="29">
        <f>SUM(O50:O63)</f>
        <v>3153083.51</v>
      </c>
      <c r="Q49" s="64"/>
    </row>
    <row r="50" spans="1:18" ht="18.75" customHeight="1">
      <c r="A50" s="17" t="s">
        <v>39</v>
      </c>
      <c r="B50" s="35">
        <v>75663.56</v>
      </c>
      <c r="C50" s="35">
        <v>70722.01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146385.57</v>
      </c>
      <c r="P50"/>
      <c r="Q50" s="64"/>
      <c r="R50" s="65"/>
    </row>
    <row r="51" spans="1:16" ht="18.75" customHeight="1">
      <c r="A51" s="17" t="s">
        <v>40</v>
      </c>
      <c r="B51" s="35">
        <v>312213.7</v>
      </c>
      <c r="C51" s="35">
        <v>188109.98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500323.68000000005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273889.79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273889.79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67903.93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67903.93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298143.08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298143.08</v>
      </c>
      <c r="S54"/>
    </row>
    <row r="55" spans="1:20" ht="18.75" customHeight="1">
      <c r="A55" s="17" t="s">
        <v>69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314839.41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314839.41</v>
      </c>
      <c r="T55"/>
    </row>
    <row r="56" spans="1:21" ht="18.75" customHeight="1">
      <c r="A56" s="17" t="s">
        <v>73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233303.22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233303.22</v>
      </c>
      <c r="U56"/>
    </row>
    <row r="57" spans="1:21" ht="18.75" customHeight="1">
      <c r="A57" s="17" t="s">
        <v>70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36088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36088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380616.16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380616.16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296293.59</v>
      </c>
      <c r="L59" s="34">
        <v>0</v>
      </c>
      <c r="M59" s="34">
        <v>0</v>
      </c>
      <c r="N59" s="34">
        <v>0</v>
      </c>
      <c r="O59" s="29">
        <f t="shared" si="17"/>
        <v>296293.59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382551.18</v>
      </c>
      <c r="M60" s="34">
        <v>0</v>
      </c>
      <c r="N60" s="34">
        <v>0</v>
      </c>
      <c r="O60" s="26">
        <f t="shared" si="17"/>
        <v>382551.18</v>
      </c>
      <c r="X60"/>
    </row>
    <row r="61" spans="1:25" ht="18.75" customHeight="1">
      <c r="A61" s="17" t="s">
        <v>71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149020.08</v>
      </c>
      <c r="N61" s="34">
        <v>0</v>
      </c>
      <c r="O61" s="29">
        <f t="shared" si="17"/>
        <v>149020.08</v>
      </c>
      <c r="Y61"/>
    </row>
    <row r="62" spans="1:26" ht="18.75" customHeight="1">
      <c r="A62" s="17" t="s">
        <v>72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73725.82</v>
      </c>
      <c r="O62" s="26">
        <f t="shared" si="17"/>
        <v>73725.82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91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74</v>
      </c>
      <c r="B67" s="42">
        <v>2.4577289241310094</v>
      </c>
      <c r="C67" s="42">
        <v>2.6218359978833043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75</v>
      </c>
      <c r="B68" s="42">
        <v>2.1304899952810223</v>
      </c>
      <c r="C68" s="42">
        <v>2.195099980336696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76</v>
      </c>
      <c r="B69" s="42">
        <v>0</v>
      </c>
      <c r="C69" s="42">
        <v>0</v>
      </c>
      <c r="D69" s="22">
        <f>(D$29/D$7)</f>
        <v>1.9606999999999999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77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78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79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80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86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81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82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83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84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85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90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2019-02-14T17:24:48Z</dcterms:modified>
  <cp:category/>
  <cp:version/>
  <cp:contentType/>
  <cp:contentStatus/>
</cp:coreProperties>
</file>