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<sst xmlns="http://schemas.openxmlformats.org/spreadsheetml/2006/main" count="100" uniqueCount="98">
  <si>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</si>
  <si>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</si>
  <si>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</si>
  <si>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</si>
  <si>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</si>
  <si>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</si>
  <si>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</si>
  <si>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</si>
  <si>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</si>
  <si>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</si>
  <si>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</si>
  <si>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</si>
  <si>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</si>
  <si>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</si>
  <si>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</si>
  <si>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</si>
  <si>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</si>
  <si>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</si>
  <si>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</si>
  <si>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</si>
  <si>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</si>
  <si>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</si>
  <si>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</si>
  <si>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</si>
  <si>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</si>
  <si>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</si>
  <si>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</si>
  <si>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</si>
  <si>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</si>
  <si>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</si>
  <si>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</si>
  <si>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</si>
  <si>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</si>
  <si>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</si>
  <si>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</si>
  <si>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</si>
  <si>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</si>
  <si>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</si>
  <si>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</si>
  <si>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</si>
  <si>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</si>
  <si>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</si>
  <si>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</si>
  <si>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</si>
  <si>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</si>
  <si>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</si>
  <si>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</si>
  <si>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</si>
  <si>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</si>
  <si>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</si>
  <si>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</si>
  <si>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</si>
  <si>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</si>
  <si>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</si>
  <si>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</si>
  <si>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</si>
  <si>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</si>
  <si>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</si>
  <si>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</si>
  <si>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</si>
  <si>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</si>
  <si>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</si>
  <si>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</si>
  <si>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</si>
  <si>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</si>
  <si>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</si>
  <si>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</si>
  <si>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</si>
  <si>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</si>
  <si>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</si>
  <si>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</si>
  <si>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</si>
  <si>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</si>
  <si>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</si>
  <si>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</si>
  <si>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</si>
  <si>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</si>
  <si>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</si>
  <si>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</si>
  <si>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</si>
  <si>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</si>
  <si>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</si>
  <si>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</si>
  <si>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</si>
  <si>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</si>
  <si>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</si>
  <si>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</si>
  <si>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</si>
  <si>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</si>
  <si>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</si>
  <si>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Área 4.1</t>
  </si>
  <si>
    <t>Área 4.0</t>
  </si>
  <si>
    <t>Área 5.1</t>
  </si>
  <si>
    <t>OPERAÇÃO 01/02/19 - VENCIMENTO 08/02/19</t>
  </si>
  <si>
    <t>(1) Revisão de remuneração do serviço atende, frota meses de novembro e dezembro/18, horas extras, mês de dezembro/18.</t>
  </si>
  <si>
    <t>(2) Tarifa de remuneração de cada empresa considerando o  reequilibrio interno estabelecido e informado pelo consórcio. Não consideram os acertos financeiros previstos no item 7.</t>
  </si>
  <si>
    <t>9. Tarifa de Remuneração por Passageiro(2)</t>
  </si>
  <si>
    <t>4.4. Revisão de Remuneração pelo Serviço Atende (1)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</si>
</sst>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638175</xdr:colOff>
      <xdr:row>81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638175</xdr:colOff>
      <xdr:row>81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638175</xdr:colOff>
      <xdr:row>81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91</v>
      </c>
      <c r="G6" s="3" t="s">
        <v>90</v>
      </c>
      <c r="H6" s="59" t="s">
        <v>26</v>
      </c>
      <c r="I6" s="59" t="s">
        <v>92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474109</v>
      </c>
      <c r="C7" s="10">
        <f t="shared" si="0"/>
        <v>341426</v>
      </c>
      <c r="D7" s="10">
        <f t="shared" si="0"/>
        <v>296033</v>
      </c>
      <c r="E7" s="10">
        <f t="shared" si="0"/>
        <v>64662</v>
      </c>
      <c r="F7" s="10">
        <f t="shared" si="0"/>
        <v>300971</v>
      </c>
      <c r="G7" s="10">
        <f t="shared" si="0"/>
        <v>489416</v>
      </c>
      <c r="H7" s="10">
        <f t="shared" si="0"/>
        <v>337156</v>
      </c>
      <c r="I7" s="10">
        <f t="shared" si="0"/>
        <v>62080</v>
      </c>
      <c r="J7" s="10">
        <f t="shared" si="0"/>
        <v>424203</v>
      </c>
      <c r="K7" s="10">
        <f t="shared" si="0"/>
        <v>289891</v>
      </c>
      <c r="L7" s="10">
        <f t="shared" si="0"/>
        <v>351282</v>
      </c>
      <c r="M7" s="10">
        <f t="shared" si="0"/>
        <v>134414</v>
      </c>
      <c r="N7" s="10">
        <f t="shared" si="0"/>
        <v>92705</v>
      </c>
      <c r="O7" s="10">
        <f>+O8+O18+O22</f>
        <v>3658348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239616</v>
      </c>
      <c r="C8" s="12">
        <f t="shared" si="1"/>
        <v>181606</v>
      </c>
      <c r="D8" s="12">
        <f t="shared" si="1"/>
        <v>174033</v>
      </c>
      <c r="E8" s="12">
        <f t="shared" si="1"/>
        <v>34095</v>
      </c>
      <c r="F8" s="12">
        <f t="shared" si="1"/>
        <v>161881</v>
      </c>
      <c r="G8" s="12">
        <f t="shared" si="1"/>
        <v>266007</v>
      </c>
      <c r="H8" s="12">
        <f t="shared" si="1"/>
        <v>173480</v>
      </c>
      <c r="I8" s="12">
        <f t="shared" si="1"/>
        <v>32667</v>
      </c>
      <c r="J8" s="12">
        <f t="shared" si="1"/>
        <v>233698</v>
      </c>
      <c r="K8" s="12">
        <f t="shared" si="1"/>
        <v>155045</v>
      </c>
      <c r="L8" s="12">
        <f t="shared" si="1"/>
        <v>181554</v>
      </c>
      <c r="M8" s="12">
        <f t="shared" si="1"/>
        <v>76032</v>
      </c>
      <c r="N8" s="12">
        <f t="shared" si="1"/>
        <v>55537</v>
      </c>
      <c r="O8" s="12">
        <f>SUM(B8:N8)</f>
        <v>1965251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87</v>
      </c>
      <c r="B9" s="14">
        <v>23923</v>
      </c>
      <c r="C9" s="14">
        <v>22294</v>
      </c>
      <c r="D9" s="14">
        <v>12859</v>
      </c>
      <c r="E9" s="14">
        <v>3025</v>
      </c>
      <c r="F9" s="14">
        <v>13074</v>
      </c>
      <c r="G9" s="14">
        <v>24625</v>
      </c>
      <c r="H9" s="14">
        <v>21743</v>
      </c>
      <c r="I9" s="14">
        <v>3965</v>
      </c>
      <c r="J9" s="14">
        <v>15351</v>
      </c>
      <c r="K9" s="14">
        <v>17575</v>
      </c>
      <c r="L9" s="14">
        <v>13967</v>
      </c>
      <c r="M9" s="14">
        <v>8466</v>
      </c>
      <c r="N9" s="14">
        <v>6656</v>
      </c>
      <c r="O9" s="12">
        <f aca="true" t="shared" si="2" ref="O9:O17">SUM(B9:N9)</f>
        <v>187523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206634</v>
      </c>
      <c r="C10" s="14">
        <f>C11+C12+C13</f>
        <v>152504</v>
      </c>
      <c r="D10" s="14">
        <f>D11+D12+D13</f>
        <v>154772</v>
      </c>
      <c r="E10" s="14">
        <f>E11+E12+E13</f>
        <v>29809</v>
      </c>
      <c r="F10" s="14">
        <f aca="true" t="shared" si="3" ref="F10:N10">F11+F12+F13</f>
        <v>142161</v>
      </c>
      <c r="G10" s="14">
        <f t="shared" si="3"/>
        <v>229967</v>
      </c>
      <c r="H10" s="14">
        <f>H11+H12+H13</f>
        <v>145375</v>
      </c>
      <c r="I10" s="14">
        <f>I11+I12+I13</f>
        <v>27501</v>
      </c>
      <c r="J10" s="14">
        <f>J11+J12+J13</f>
        <v>208975</v>
      </c>
      <c r="K10" s="14">
        <f>K11+K12+K13</f>
        <v>131337</v>
      </c>
      <c r="L10" s="14">
        <f>L11+L12+L13</f>
        <v>159800</v>
      </c>
      <c r="M10" s="14">
        <f t="shared" si="3"/>
        <v>64966</v>
      </c>
      <c r="N10" s="14">
        <f t="shared" si="3"/>
        <v>47278</v>
      </c>
      <c r="O10" s="12">
        <f t="shared" si="2"/>
        <v>1701079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106328</v>
      </c>
      <c r="C11" s="14">
        <v>80298</v>
      </c>
      <c r="D11" s="14">
        <v>76028</v>
      </c>
      <c r="E11" s="14">
        <v>15299</v>
      </c>
      <c r="F11" s="14">
        <v>71318</v>
      </c>
      <c r="G11" s="14">
        <v>117140</v>
      </c>
      <c r="H11" s="14">
        <v>76757</v>
      </c>
      <c r="I11" s="14">
        <v>14525</v>
      </c>
      <c r="J11" s="14">
        <v>108877</v>
      </c>
      <c r="K11" s="14">
        <v>67541</v>
      </c>
      <c r="L11" s="14">
        <v>81557</v>
      </c>
      <c r="M11" s="14">
        <v>32534</v>
      </c>
      <c r="N11" s="14">
        <v>22775</v>
      </c>
      <c r="O11" s="12">
        <f t="shared" si="2"/>
        <v>870977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98780</v>
      </c>
      <c r="C12" s="14">
        <v>70449</v>
      </c>
      <c r="D12" s="14">
        <v>77936</v>
      </c>
      <c r="E12" s="14">
        <v>14226</v>
      </c>
      <c r="F12" s="14">
        <v>69646</v>
      </c>
      <c r="G12" s="14">
        <v>110166</v>
      </c>
      <c r="H12" s="14">
        <v>67352</v>
      </c>
      <c r="I12" s="14">
        <v>12711</v>
      </c>
      <c r="J12" s="14">
        <v>98831</v>
      </c>
      <c r="K12" s="14">
        <v>62668</v>
      </c>
      <c r="L12" s="14">
        <v>77086</v>
      </c>
      <c r="M12" s="14">
        <v>31888</v>
      </c>
      <c r="N12" s="14">
        <v>24114</v>
      </c>
      <c r="O12" s="12">
        <f t="shared" si="2"/>
        <v>815853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1526</v>
      </c>
      <c r="C13" s="14">
        <v>1757</v>
      </c>
      <c r="D13" s="14">
        <v>808</v>
      </c>
      <c r="E13" s="14">
        <v>284</v>
      </c>
      <c r="F13" s="14">
        <v>1197</v>
      </c>
      <c r="G13" s="14">
        <v>2661</v>
      </c>
      <c r="H13" s="14">
        <v>1266</v>
      </c>
      <c r="I13" s="14">
        <v>265</v>
      </c>
      <c r="J13" s="14">
        <v>1267</v>
      </c>
      <c r="K13" s="14">
        <v>1128</v>
      </c>
      <c r="L13" s="14">
        <v>1157</v>
      </c>
      <c r="M13" s="14">
        <v>544</v>
      </c>
      <c r="N13" s="14">
        <v>389</v>
      </c>
      <c r="O13" s="12">
        <f t="shared" si="2"/>
        <v>14249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9059</v>
      </c>
      <c r="C14" s="14">
        <f>C15+C16+C17</f>
        <v>6808</v>
      </c>
      <c r="D14" s="14">
        <f>D15+D16+D17</f>
        <v>6402</v>
      </c>
      <c r="E14" s="14">
        <f>E15+E16+E17</f>
        <v>1261</v>
      </c>
      <c r="F14" s="14">
        <f aca="true" t="shared" si="4" ref="F14:N14">F15+F16+F17</f>
        <v>6646</v>
      </c>
      <c r="G14" s="14">
        <f t="shared" si="4"/>
        <v>11415</v>
      </c>
      <c r="H14" s="14">
        <f>H15+H16+H17</f>
        <v>6362</v>
      </c>
      <c r="I14" s="14">
        <f>I15+I16+I17</f>
        <v>1201</v>
      </c>
      <c r="J14" s="14">
        <f>J15+J16+J17</f>
        <v>9372</v>
      </c>
      <c r="K14" s="14">
        <f>K15+K16+K17</f>
        <v>6133</v>
      </c>
      <c r="L14" s="14">
        <f>L15+L16+L17</f>
        <v>7787</v>
      </c>
      <c r="M14" s="14">
        <f t="shared" si="4"/>
        <v>2600</v>
      </c>
      <c r="N14" s="14">
        <f t="shared" si="4"/>
        <v>1603</v>
      </c>
      <c r="O14" s="12">
        <f t="shared" si="2"/>
        <v>76649</v>
      </c>
    </row>
    <row r="15" spans="1:26" ht="18.75" customHeight="1">
      <c r="A15" s="15" t="s">
        <v>13</v>
      </c>
      <c r="B15" s="14">
        <v>9031</v>
      </c>
      <c r="C15" s="14">
        <v>6800</v>
      </c>
      <c r="D15" s="14">
        <v>6395</v>
      </c>
      <c r="E15" s="14">
        <v>1255</v>
      </c>
      <c r="F15" s="14">
        <v>6643</v>
      </c>
      <c r="G15" s="14">
        <v>11403</v>
      </c>
      <c r="H15" s="14">
        <v>6346</v>
      </c>
      <c r="I15" s="14">
        <v>1200</v>
      </c>
      <c r="J15" s="14">
        <v>9355</v>
      </c>
      <c r="K15" s="14">
        <v>6124</v>
      </c>
      <c r="L15" s="14">
        <v>7781</v>
      </c>
      <c r="M15" s="14">
        <v>2593</v>
      </c>
      <c r="N15" s="14">
        <v>1599</v>
      </c>
      <c r="O15" s="12">
        <f t="shared" si="2"/>
        <v>76525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12</v>
      </c>
      <c r="C16" s="14">
        <v>5</v>
      </c>
      <c r="D16" s="14">
        <v>5</v>
      </c>
      <c r="E16" s="14">
        <v>2</v>
      </c>
      <c r="F16" s="14">
        <v>1</v>
      </c>
      <c r="G16" s="14">
        <v>8</v>
      </c>
      <c r="H16" s="14">
        <v>9</v>
      </c>
      <c r="I16" s="14">
        <v>1</v>
      </c>
      <c r="J16" s="14">
        <v>11</v>
      </c>
      <c r="K16" s="14">
        <v>9</v>
      </c>
      <c r="L16" s="14">
        <v>2</v>
      </c>
      <c r="M16" s="14">
        <v>4</v>
      </c>
      <c r="N16" s="14">
        <v>3</v>
      </c>
      <c r="O16" s="12">
        <f t="shared" si="2"/>
        <v>72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16</v>
      </c>
      <c r="C17" s="14">
        <v>3</v>
      </c>
      <c r="D17" s="14">
        <v>2</v>
      </c>
      <c r="E17" s="14">
        <v>4</v>
      </c>
      <c r="F17" s="14">
        <v>2</v>
      </c>
      <c r="G17" s="14">
        <v>4</v>
      </c>
      <c r="H17" s="14">
        <v>7</v>
      </c>
      <c r="I17" s="14">
        <v>0</v>
      </c>
      <c r="J17" s="14">
        <v>6</v>
      </c>
      <c r="K17" s="14">
        <v>0</v>
      </c>
      <c r="L17" s="14">
        <v>4</v>
      </c>
      <c r="M17" s="14">
        <v>3</v>
      </c>
      <c r="N17" s="14">
        <v>1</v>
      </c>
      <c r="O17" s="12">
        <f t="shared" si="2"/>
        <v>52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150080</v>
      </c>
      <c r="C18" s="18">
        <f>C19+C20+C21</f>
        <v>90923</v>
      </c>
      <c r="D18" s="18">
        <f>D19+D20+D21</f>
        <v>69654</v>
      </c>
      <c r="E18" s="18">
        <f>E19+E20+E21</f>
        <v>15401</v>
      </c>
      <c r="F18" s="18">
        <f aca="true" t="shared" si="5" ref="F18:N18">F19+F20+F21</f>
        <v>76855</v>
      </c>
      <c r="G18" s="18">
        <f t="shared" si="5"/>
        <v>121870</v>
      </c>
      <c r="H18" s="18">
        <f>H19+H20+H21</f>
        <v>96372</v>
      </c>
      <c r="I18" s="18">
        <f>I19+I20+I21</f>
        <v>17135</v>
      </c>
      <c r="J18" s="18">
        <f>J19+J20+J21</f>
        <v>123452</v>
      </c>
      <c r="K18" s="18">
        <f>K19+K20+K21</f>
        <v>80399</v>
      </c>
      <c r="L18" s="18">
        <f>L19+L20+L21</f>
        <v>117057</v>
      </c>
      <c r="M18" s="18">
        <f t="shared" si="5"/>
        <v>41767</v>
      </c>
      <c r="N18" s="18">
        <f t="shared" si="5"/>
        <v>27029</v>
      </c>
      <c r="O18" s="12">
        <f aca="true" t="shared" si="6" ref="O18:O24">SUM(B18:N18)</f>
        <v>1027994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84271</v>
      </c>
      <c r="C19" s="14">
        <v>54370</v>
      </c>
      <c r="D19" s="14">
        <v>38571</v>
      </c>
      <c r="E19" s="14">
        <v>9051</v>
      </c>
      <c r="F19" s="14">
        <v>43558</v>
      </c>
      <c r="G19" s="14">
        <v>70582</v>
      </c>
      <c r="H19" s="14">
        <v>56684</v>
      </c>
      <c r="I19" s="14">
        <v>10200</v>
      </c>
      <c r="J19" s="14">
        <v>71934</v>
      </c>
      <c r="K19" s="14">
        <v>46012</v>
      </c>
      <c r="L19" s="14">
        <v>64877</v>
      </c>
      <c r="M19" s="14">
        <v>23322</v>
      </c>
      <c r="N19" s="14">
        <v>14799</v>
      </c>
      <c r="O19" s="12">
        <f t="shared" si="6"/>
        <v>588231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65061</v>
      </c>
      <c r="C20" s="14">
        <v>35912</v>
      </c>
      <c r="D20" s="14">
        <v>30780</v>
      </c>
      <c r="E20" s="14">
        <v>6250</v>
      </c>
      <c r="F20" s="14">
        <v>32855</v>
      </c>
      <c r="G20" s="14">
        <v>50393</v>
      </c>
      <c r="H20" s="14">
        <v>39204</v>
      </c>
      <c r="I20" s="14">
        <v>6821</v>
      </c>
      <c r="J20" s="14">
        <v>50921</v>
      </c>
      <c r="K20" s="14">
        <v>33940</v>
      </c>
      <c r="L20" s="14">
        <v>51558</v>
      </c>
      <c r="M20" s="14">
        <v>18227</v>
      </c>
      <c r="N20" s="14">
        <v>12108</v>
      </c>
      <c r="O20" s="12">
        <f t="shared" si="6"/>
        <v>434030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748</v>
      </c>
      <c r="C21" s="14">
        <v>641</v>
      </c>
      <c r="D21" s="14">
        <v>303</v>
      </c>
      <c r="E21" s="14">
        <v>100</v>
      </c>
      <c r="F21" s="14">
        <v>442</v>
      </c>
      <c r="G21" s="14">
        <v>895</v>
      </c>
      <c r="H21" s="14">
        <v>484</v>
      </c>
      <c r="I21" s="14">
        <v>114</v>
      </c>
      <c r="J21" s="14">
        <v>597</v>
      </c>
      <c r="K21" s="14">
        <v>447</v>
      </c>
      <c r="L21" s="14">
        <v>622</v>
      </c>
      <c r="M21" s="14">
        <v>218</v>
      </c>
      <c r="N21" s="14">
        <v>122</v>
      </c>
      <c r="O21" s="12">
        <f t="shared" si="6"/>
        <v>5733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84413</v>
      </c>
      <c r="C22" s="14">
        <f>C23+C24</f>
        <v>68897</v>
      </c>
      <c r="D22" s="14">
        <f>D23+D24</f>
        <v>52346</v>
      </c>
      <c r="E22" s="14">
        <f>E23+E24</f>
        <v>15166</v>
      </c>
      <c r="F22" s="14">
        <f aca="true" t="shared" si="7" ref="F22:N22">F23+F24</f>
        <v>62235</v>
      </c>
      <c r="G22" s="14">
        <f t="shared" si="7"/>
        <v>101539</v>
      </c>
      <c r="H22" s="14">
        <f>H23+H24</f>
        <v>67304</v>
      </c>
      <c r="I22" s="14">
        <f>I23+I24</f>
        <v>12278</v>
      </c>
      <c r="J22" s="14">
        <f>J23+J24</f>
        <v>67053</v>
      </c>
      <c r="K22" s="14">
        <f>K23+K24</f>
        <v>54447</v>
      </c>
      <c r="L22" s="14">
        <f>L23+L24</f>
        <v>52671</v>
      </c>
      <c r="M22" s="14">
        <f t="shared" si="7"/>
        <v>16615</v>
      </c>
      <c r="N22" s="14">
        <f t="shared" si="7"/>
        <v>10139</v>
      </c>
      <c r="O22" s="12">
        <f t="shared" si="6"/>
        <v>665103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80008</v>
      </c>
      <c r="C23" s="14">
        <v>65749</v>
      </c>
      <c r="D23" s="14">
        <v>49270</v>
      </c>
      <c r="E23" s="14">
        <v>14524</v>
      </c>
      <c r="F23" s="14">
        <v>59101</v>
      </c>
      <c r="G23" s="14">
        <v>96968</v>
      </c>
      <c r="H23" s="14">
        <v>64925</v>
      </c>
      <c r="I23" s="14">
        <v>11833</v>
      </c>
      <c r="J23" s="14">
        <v>64182</v>
      </c>
      <c r="K23" s="14">
        <v>52314</v>
      </c>
      <c r="L23" s="14">
        <v>50827</v>
      </c>
      <c r="M23" s="14">
        <v>16020</v>
      </c>
      <c r="N23" s="14">
        <v>9614</v>
      </c>
      <c r="O23" s="12">
        <f t="shared" si="6"/>
        <v>635335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4405</v>
      </c>
      <c r="C24" s="14">
        <v>3148</v>
      </c>
      <c r="D24" s="14">
        <v>3076</v>
      </c>
      <c r="E24" s="14">
        <v>642</v>
      </c>
      <c r="F24" s="14">
        <v>3134</v>
      </c>
      <c r="G24" s="14">
        <v>4571</v>
      </c>
      <c r="H24" s="14">
        <v>2379</v>
      </c>
      <c r="I24" s="14">
        <v>445</v>
      </c>
      <c r="J24" s="14">
        <v>2871</v>
      </c>
      <c r="K24" s="14">
        <v>2133</v>
      </c>
      <c r="L24" s="14">
        <v>1844</v>
      </c>
      <c r="M24" s="14">
        <v>595</v>
      </c>
      <c r="N24" s="14">
        <v>525</v>
      </c>
      <c r="O24" s="12">
        <f t="shared" si="6"/>
        <v>29768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88</v>
      </c>
      <c r="B28" s="56">
        <f>B29+B30</f>
        <v>1040864.0504000001</v>
      </c>
      <c r="C28" s="56">
        <f aca="true" t="shared" si="8" ref="C28:N28">C29+C30</f>
        <v>792252.3005999998</v>
      </c>
      <c r="D28" s="56">
        <f t="shared" si="8"/>
        <v>592058.5231</v>
      </c>
      <c r="E28" s="56">
        <f t="shared" si="8"/>
        <v>191354.2566</v>
      </c>
      <c r="F28" s="56">
        <f t="shared" si="8"/>
        <v>688822.4865</v>
      </c>
      <c r="G28" s="56">
        <f t="shared" si="8"/>
        <v>913170.3408000001</v>
      </c>
      <c r="H28" s="56">
        <f t="shared" si="8"/>
        <v>734320.4556000001</v>
      </c>
      <c r="I28" s="56">
        <f t="shared" si="8"/>
        <v>147446.208</v>
      </c>
      <c r="J28" s="56">
        <f t="shared" si="8"/>
        <v>935957.2002000001</v>
      </c>
      <c r="K28" s="56">
        <f t="shared" si="8"/>
        <v>738267.9886</v>
      </c>
      <c r="L28" s="56">
        <f t="shared" si="8"/>
        <v>866951.4148</v>
      </c>
      <c r="M28" s="56">
        <f t="shared" si="8"/>
        <v>417432.341</v>
      </c>
      <c r="N28" s="56">
        <f t="shared" si="8"/>
        <v>245435.24550000002</v>
      </c>
      <c r="O28" s="56">
        <f>SUM(B28:N28)</f>
        <v>8304332.8116999995</v>
      </c>
      <c r="Q28" s="62"/>
    </row>
    <row r="29" spans="1:15" ht="18.75" customHeight="1">
      <c r="A29" s="54" t="s">
        <v>54</v>
      </c>
      <c r="B29" s="52">
        <f aca="true" t="shared" si="9" ref="B29:N29">B26*B7</f>
        <v>1036212.6304</v>
      </c>
      <c r="C29" s="52">
        <f t="shared" si="9"/>
        <v>784631.0905999999</v>
      </c>
      <c r="D29" s="52">
        <f t="shared" si="9"/>
        <v>580431.9031</v>
      </c>
      <c r="E29" s="52">
        <f t="shared" si="9"/>
        <v>191354.2566</v>
      </c>
      <c r="F29" s="52">
        <f t="shared" si="9"/>
        <v>677636.2065</v>
      </c>
      <c r="G29" s="52">
        <f t="shared" si="9"/>
        <v>908502.9208000001</v>
      </c>
      <c r="H29" s="52">
        <f t="shared" si="9"/>
        <v>730819.3456000001</v>
      </c>
      <c r="I29" s="52">
        <f t="shared" si="9"/>
        <v>147446.208</v>
      </c>
      <c r="J29" s="52">
        <f t="shared" si="9"/>
        <v>921962.8002</v>
      </c>
      <c r="K29" s="52">
        <f t="shared" si="9"/>
        <v>720263.1786</v>
      </c>
      <c r="L29" s="52">
        <f t="shared" si="9"/>
        <v>854107.0548</v>
      </c>
      <c r="M29" s="52">
        <f t="shared" si="9"/>
        <v>412180.531</v>
      </c>
      <c r="N29" s="52">
        <f t="shared" si="9"/>
        <v>243174.4855</v>
      </c>
      <c r="O29" s="53">
        <f>SUM(B29:N29)</f>
        <v>8208722.6117</v>
      </c>
    </row>
    <row r="30" spans="1:26" ht="18.75" customHeight="1">
      <c r="A30" s="17" t="s">
        <v>52</v>
      </c>
      <c r="B30" s="52">
        <v>4651.42</v>
      </c>
      <c r="C30" s="52">
        <v>7621.21</v>
      </c>
      <c r="D30" s="52">
        <v>11626.62</v>
      </c>
      <c r="E30" s="52">
        <v>0</v>
      </c>
      <c r="F30" s="52">
        <v>11186.28</v>
      </c>
      <c r="G30" s="52">
        <v>4667.42</v>
      </c>
      <c r="H30" s="52">
        <v>3501.11</v>
      </c>
      <c r="I30" s="52">
        <v>0</v>
      </c>
      <c r="J30" s="52">
        <v>13994.4</v>
      </c>
      <c r="K30" s="52">
        <v>18004.81</v>
      </c>
      <c r="L30" s="52">
        <v>12844.36</v>
      </c>
      <c r="M30" s="52">
        <v>5251.81</v>
      </c>
      <c r="N30" s="52">
        <v>2260.76</v>
      </c>
      <c r="O30" s="53">
        <f>SUM(B30:N30)</f>
        <v>95610.2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86</v>
      </c>
      <c r="B32" s="25">
        <f aca="true" t="shared" si="10" ref="B32:O32">+B33+B35+B42+B43+B44-B45</f>
        <v>-103283.11</v>
      </c>
      <c r="C32" s="25">
        <f t="shared" si="10"/>
        <v>-90293.09</v>
      </c>
      <c r="D32" s="25">
        <f t="shared" si="10"/>
        <v>-84833.28</v>
      </c>
      <c r="E32" s="25">
        <f t="shared" si="10"/>
        <v>-13007.5</v>
      </c>
      <c r="F32" s="25">
        <f t="shared" si="10"/>
        <v>-78103.34999999999</v>
      </c>
      <c r="G32" s="25">
        <f t="shared" si="10"/>
        <v>-134796.49000000002</v>
      </c>
      <c r="H32" s="25">
        <f t="shared" si="10"/>
        <v>-100040.18</v>
      </c>
      <c r="I32" s="25">
        <f t="shared" si="10"/>
        <v>-32303.11</v>
      </c>
      <c r="J32" s="25">
        <f t="shared" si="10"/>
        <v>-92069.12</v>
      </c>
      <c r="K32" s="25">
        <f t="shared" si="10"/>
        <v>-93577.31000000001</v>
      </c>
      <c r="L32" s="25">
        <f t="shared" si="10"/>
        <v>-91134.94</v>
      </c>
      <c r="M32" s="25">
        <f t="shared" si="10"/>
        <v>-36256.12</v>
      </c>
      <c r="N32" s="25">
        <f t="shared" si="10"/>
        <v>-29926.289999999997</v>
      </c>
      <c r="O32" s="25">
        <f t="shared" si="10"/>
        <v>-979623.8900000001</v>
      </c>
    </row>
    <row r="33" spans="1:15" ht="18.75" customHeight="1">
      <c r="A33" s="17" t="s">
        <v>55</v>
      </c>
      <c r="B33" s="26">
        <f>+B34</f>
        <v>-102868.9</v>
      </c>
      <c r="C33" s="26">
        <f aca="true" t="shared" si="11" ref="C33:O33">+C34</f>
        <v>-95864.2</v>
      </c>
      <c r="D33" s="26">
        <f t="shared" si="11"/>
        <v>-55293.7</v>
      </c>
      <c r="E33" s="26">
        <f t="shared" si="11"/>
        <v>-13007.5</v>
      </c>
      <c r="F33" s="26">
        <f t="shared" si="11"/>
        <v>-56218.2</v>
      </c>
      <c r="G33" s="26">
        <f t="shared" si="11"/>
        <v>-105887.5</v>
      </c>
      <c r="H33" s="26">
        <f t="shared" si="11"/>
        <v>-93494.9</v>
      </c>
      <c r="I33" s="26">
        <f t="shared" si="11"/>
        <v>-17049.5</v>
      </c>
      <c r="J33" s="26">
        <f t="shared" si="11"/>
        <v>-66009.3</v>
      </c>
      <c r="K33" s="26">
        <f t="shared" si="11"/>
        <v>-75572.5</v>
      </c>
      <c r="L33" s="26">
        <f t="shared" si="11"/>
        <v>-60058.1</v>
      </c>
      <c r="M33" s="26">
        <f t="shared" si="11"/>
        <v>-36403.8</v>
      </c>
      <c r="N33" s="26">
        <f t="shared" si="11"/>
        <v>-28620.8</v>
      </c>
      <c r="O33" s="26">
        <f t="shared" si="11"/>
        <v>-806348.9000000001</v>
      </c>
    </row>
    <row r="34" spans="1:26" ht="18.75" customHeight="1">
      <c r="A34" s="13" t="s">
        <v>56</v>
      </c>
      <c r="B34" s="20">
        <f>ROUND(-B9*$D$3,2)</f>
        <v>-102868.9</v>
      </c>
      <c r="C34" s="20">
        <f>ROUND(-C9*$D$3,2)</f>
        <v>-95864.2</v>
      </c>
      <c r="D34" s="20">
        <f>ROUND(-D9*$D$3,2)</f>
        <v>-55293.7</v>
      </c>
      <c r="E34" s="20">
        <f>ROUND(-E9*$D$3,2)</f>
        <v>-13007.5</v>
      </c>
      <c r="F34" s="20">
        <f aca="true" t="shared" si="12" ref="F34:N34">ROUND(-F9*$D$3,2)</f>
        <v>-56218.2</v>
      </c>
      <c r="G34" s="20">
        <f t="shared" si="12"/>
        <v>-105887.5</v>
      </c>
      <c r="H34" s="20">
        <f t="shared" si="12"/>
        <v>-93494.9</v>
      </c>
      <c r="I34" s="20">
        <f>ROUND(-I9*$D$3,2)</f>
        <v>-17049.5</v>
      </c>
      <c r="J34" s="20">
        <f>ROUND(-J9*$D$3,2)</f>
        <v>-66009.3</v>
      </c>
      <c r="K34" s="20">
        <f>ROUND(-K9*$D$3,2)</f>
        <v>-75572.5</v>
      </c>
      <c r="L34" s="20">
        <f>ROUND(-L9*$D$3,2)</f>
        <v>-60058.1</v>
      </c>
      <c r="M34" s="20">
        <f t="shared" si="12"/>
        <v>-36403.8</v>
      </c>
      <c r="N34" s="20">
        <f t="shared" si="12"/>
        <v>-28620.8</v>
      </c>
      <c r="O34" s="44">
        <f aca="true" t="shared" si="13" ref="O34:O45">SUM(B34:N34)</f>
        <v>-806348.9000000001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57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-17912.96</v>
      </c>
      <c r="E35" s="26">
        <f t="shared" si="14"/>
        <v>0</v>
      </c>
      <c r="F35" s="26">
        <f t="shared" si="14"/>
        <v>-13712</v>
      </c>
      <c r="G35" s="26">
        <f t="shared" si="14"/>
        <v>-30112.73</v>
      </c>
      <c r="H35" s="26">
        <f t="shared" si="14"/>
        <v>-3778.86</v>
      </c>
      <c r="I35" s="26">
        <f t="shared" si="14"/>
        <v>-15253.61</v>
      </c>
      <c r="J35" s="26">
        <f t="shared" si="14"/>
        <v>-22075.82</v>
      </c>
      <c r="K35" s="26">
        <f t="shared" si="14"/>
        <v>0</v>
      </c>
      <c r="L35" s="26">
        <f>SUM(L36:L41)</f>
        <v>-18232.48</v>
      </c>
      <c r="M35" s="26">
        <f>SUM(M36:M41)</f>
        <v>0</v>
      </c>
      <c r="N35" s="26">
        <f>SUM(N36:N41)</f>
        <v>-1016.89</v>
      </c>
      <c r="O35" s="26">
        <f t="shared" si="13"/>
        <v>-122095.35</v>
      </c>
    </row>
    <row r="36" spans="1:26" ht="18.75" customHeight="1">
      <c r="A36" s="13" t="s">
        <v>58</v>
      </c>
      <c r="B36" s="24">
        <v>0</v>
      </c>
      <c r="C36" s="24">
        <v>0</v>
      </c>
      <c r="D36" s="24">
        <v>0</v>
      </c>
      <c r="E36" s="24">
        <v>0</v>
      </c>
      <c r="F36" s="24">
        <v>-13212</v>
      </c>
      <c r="G36" s="24">
        <v>-29612.73</v>
      </c>
      <c r="H36" s="24">
        <v>-3778.86</v>
      </c>
      <c r="I36" s="24">
        <v>-13753.61</v>
      </c>
      <c r="J36" s="24">
        <v>-22075.82</v>
      </c>
      <c r="K36" s="24">
        <v>0</v>
      </c>
      <c r="L36" s="24">
        <v>-18232.48</v>
      </c>
      <c r="M36" s="24">
        <v>0</v>
      </c>
      <c r="N36" s="24">
        <v>-1016.89</v>
      </c>
      <c r="O36" s="24">
        <f t="shared" si="13"/>
        <v>-101682.38999999998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59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60</v>
      </c>
      <c r="B38" s="24">
        <v>0</v>
      </c>
      <c r="C38" s="24">
        <v>0</v>
      </c>
      <c r="D38" s="24">
        <f>-500-17412.96</f>
        <v>-17912.96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-20412.96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61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63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62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89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97</v>
      </c>
      <c r="B43" s="27">
        <v>-414.21</v>
      </c>
      <c r="C43" s="27">
        <v>5571.11</v>
      </c>
      <c r="D43" s="27">
        <v>-25238.51</v>
      </c>
      <c r="E43" s="27">
        <v>0</v>
      </c>
      <c r="F43" s="27">
        <v>-8173.15</v>
      </c>
      <c r="G43" s="27">
        <v>1203.74</v>
      </c>
      <c r="H43" s="27">
        <v>-2766.42</v>
      </c>
      <c r="I43" s="27">
        <v>0</v>
      </c>
      <c r="J43" s="27">
        <v>-3984</v>
      </c>
      <c r="K43" s="27">
        <v>-102847.27</v>
      </c>
      <c r="L43" s="27">
        <v>-15951.46</v>
      </c>
      <c r="M43" s="27">
        <v>147.68</v>
      </c>
      <c r="N43" s="27">
        <v>-288.6</v>
      </c>
      <c r="O43" s="24">
        <f t="shared" si="13"/>
        <v>-152741.09000000003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64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65</v>
      </c>
      <c r="B45" s="24">
        <v>0</v>
      </c>
      <c r="C45" s="24">
        <v>0</v>
      </c>
      <c r="D45" s="24">
        <v>-13611.89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-84842.46</v>
      </c>
      <c r="L45" s="24">
        <v>-3107.1</v>
      </c>
      <c r="M45" s="24">
        <v>0</v>
      </c>
      <c r="N45" s="24">
        <v>0</v>
      </c>
      <c r="O45" s="20">
        <f t="shared" si="13"/>
        <v>-101561.45000000001</v>
      </c>
    </row>
    <row r="46" spans="1:26" ht="15.75">
      <c r="A46" s="2" t="s">
        <v>66</v>
      </c>
      <c r="B46" s="29">
        <f aca="true" t="shared" si="15" ref="B46:N46">+B28+B32</f>
        <v>937580.9404000001</v>
      </c>
      <c r="C46" s="29">
        <f t="shared" si="15"/>
        <v>701959.2105999999</v>
      </c>
      <c r="D46" s="29">
        <f t="shared" si="15"/>
        <v>507225.24309999996</v>
      </c>
      <c r="E46" s="29">
        <f t="shared" si="15"/>
        <v>178346.7566</v>
      </c>
      <c r="F46" s="29">
        <f t="shared" si="15"/>
        <v>610719.1365</v>
      </c>
      <c r="G46" s="29">
        <f t="shared" si="15"/>
        <v>778373.8508000001</v>
      </c>
      <c r="H46" s="29">
        <f t="shared" si="15"/>
        <v>634280.2756</v>
      </c>
      <c r="I46" s="29">
        <f t="shared" si="15"/>
        <v>115143.09800000001</v>
      </c>
      <c r="J46" s="29">
        <f t="shared" si="15"/>
        <v>843888.0802000001</v>
      </c>
      <c r="K46" s="29">
        <f t="shared" si="15"/>
        <v>644690.6786</v>
      </c>
      <c r="L46" s="29">
        <f t="shared" si="15"/>
        <v>775816.4748</v>
      </c>
      <c r="M46" s="29">
        <f t="shared" si="15"/>
        <v>381176.221</v>
      </c>
      <c r="N46" s="29">
        <f t="shared" si="15"/>
        <v>215508.9555</v>
      </c>
      <c r="O46" s="29">
        <f>SUM(B46:N46)</f>
        <v>7324708.921700001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4"/>
    </row>
    <row r="49" spans="1:17" ht="18.75" customHeight="1">
      <c r="A49" s="2" t="s">
        <v>67</v>
      </c>
      <c r="B49" s="35">
        <f>SUM(B50:B63)</f>
        <v>937580.9400000001</v>
      </c>
      <c r="C49" s="35">
        <f aca="true" t="shared" si="16" ref="C49:N49">SUM(C50:C63)</f>
        <v>701959.22</v>
      </c>
      <c r="D49" s="35">
        <f t="shared" si="16"/>
        <v>507225.24</v>
      </c>
      <c r="E49" s="35">
        <f t="shared" si="16"/>
        <v>178346.76</v>
      </c>
      <c r="F49" s="35">
        <f t="shared" si="16"/>
        <v>610719.14</v>
      </c>
      <c r="G49" s="35">
        <f t="shared" si="16"/>
        <v>778373.85</v>
      </c>
      <c r="H49" s="35">
        <f t="shared" si="16"/>
        <v>634280.2699999999</v>
      </c>
      <c r="I49" s="35">
        <f t="shared" si="16"/>
        <v>115143.1</v>
      </c>
      <c r="J49" s="35">
        <f t="shared" si="16"/>
        <v>843888.0800000001</v>
      </c>
      <c r="K49" s="35">
        <f t="shared" si="16"/>
        <v>644690.68</v>
      </c>
      <c r="L49" s="35">
        <f t="shared" si="16"/>
        <v>775816.47</v>
      </c>
      <c r="M49" s="35">
        <f t="shared" si="16"/>
        <v>381176.22</v>
      </c>
      <c r="N49" s="35">
        <f t="shared" si="16"/>
        <v>215508.96</v>
      </c>
      <c r="O49" s="29">
        <f>SUM(O50:O63)</f>
        <v>7324708.929999999</v>
      </c>
      <c r="Q49" s="64"/>
    </row>
    <row r="50" spans="1:18" ht="18.75" customHeight="1">
      <c r="A50" s="17" t="s">
        <v>39</v>
      </c>
      <c r="B50" s="35">
        <v>178016.22</v>
      </c>
      <c r="C50" s="35">
        <v>184639.43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362655.65</v>
      </c>
      <c r="P50"/>
      <c r="Q50" s="64"/>
      <c r="R50" s="65"/>
    </row>
    <row r="51" spans="1:16" ht="18.75" customHeight="1">
      <c r="A51" s="17" t="s">
        <v>40</v>
      </c>
      <c r="B51" s="35">
        <v>759564.7200000001</v>
      </c>
      <c r="C51" s="35">
        <v>517319.79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1276884.51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507225.24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507225.24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178346.76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178346.76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610719.14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610719.14</v>
      </c>
      <c r="S54"/>
    </row>
    <row r="55" spans="1:20" ht="18.75" customHeight="1">
      <c r="A55" s="17" t="s">
        <v>68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778373.85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778373.85</v>
      </c>
      <c r="T55"/>
    </row>
    <row r="56" spans="1:21" ht="18.75" customHeight="1">
      <c r="A56" s="17" t="s">
        <v>72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634280.2699999999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634280.2699999999</v>
      </c>
      <c r="U56"/>
    </row>
    <row r="57" spans="1:21" ht="18.75" customHeight="1">
      <c r="A57" s="17" t="s">
        <v>69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115143.1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115143.1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843888.0800000001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843888.0800000001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644690.68</v>
      </c>
      <c r="L59" s="34">
        <v>0</v>
      </c>
      <c r="M59" s="34">
        <v>0</v>
      </c>
      <c r="N59" s="34">
        <v>0</v>
      </c>
      <c r="O59" s="29">
        <f t="shared" si="17"/>
        <v>644690.68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775816.47</v>
      </c>
      <c r="M60" s="34">
        <v>0</v>
      </c>
      <c r="N60" s="34">
        <v>0</v>
      </c>
      <c r="O60" s="26">
        <f t="shared" si="17"/>
        <v>775816.47</v>
      </c>
      <c r="X60"/>
    </row>
    <row r="61" spans="1:25" ht="18.75" customHeight="1">
      <c r="A61" s="17" t="s">
        <v>70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381176.22</v>
      </c>
      <c r="N61" s="34">
        <v>0</v>
      </c>
      <c r="O61" s="29">
        <f t="shared" si="17"/>
        <v>381176.22</v>
      </c>
      <c r="Y61"/>
    </row>
    <row r="62" spans="1:26" ht="18.75" customHeight="1">
      <c r="A62" s="17" t="s">
        <v>71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215508.96</v>
      </c>
      <c r="O62" s="26">
        <f t="shared" si="17"/>
        <v>215508.96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96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73</v>
      </c>
      <c r="B67" s="42">
        <v>2.4625247871296563</v>
      </c>
      <c r="C67" s="42">
        <v>2.6421062970421914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74</v>
      </c>
      <c r="B68" s="42">
        <v>2.130489992807561</v>
      </c>
      <c r="C68" s="42">
        <v>2.19509999238488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75</v>
      </c>
      <c r="B69" s="42">
        <v>0</v>
      </c>
      <c r="C69" s="42">
        <v>0</v>
      </c>
      <c r="D69" s="22">
        <f>(D$29/D$7)</f>
        <v>1.9606999999999999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76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77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78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79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85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81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82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83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84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2" ht="15.75" customHeight="1">
      <c r="A81" s="60" t="s">
        <v>94</v>
      </c>
      <c r="B81" s="61"/>
      <c r="C81"/>
      <c r="D81"/>
      <c r="E81"/>
      <c r="F81"/>
      <c r="G81"/>
      <c r="H81" s="39"/>
      <c r="I81" s="39"/>
      <c r="J81"/>
      <c r="K81"/>
      <c r="L81"/>
    </row>
    <row r="82" spans="1:14" ht="15.75">
      <c r="A82" s="69" t="s">
        <v>95</v>
      </c>
      <c r="B82" s="69">
        <v>0</v>
      </c>
      <c r="C82" s="69">
        <v>0</v>
      </c>
      <c r="D82" s="69">
        <v>0</v>
      </c>
      <c r="E82" s="69">
        <v>0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/>
      <c r="N82" s="69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2:N82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2019-02-08T11:48:17Z</dcterms:modified>
  <cp:category/>
  <cp:version/>
  <cp:contentType/>
  <cp:contentStatus/>
</cp:coreProperties>
</file>