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<sst xmlns="http://schemas.openxmlformats.org/spreadsheetml/2006/main" count="77" uniqueCount="74">
  <si>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DEMONSTRATIVO DE REMUNERAÇÃO DOS CONCESSIONÁRIOS - Grupo Local de Distribuição</t>
  </si>
  <si>
    <t>OPERAÇÃO DE 01 A 31/12/19 - VENCIMENTO DE 06/12/19 A 08/01/20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</si>
  <si>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</si>
  <si>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</si>
  <si>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</si>
  <si>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</si>
  <si>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</si>
  <si>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</si>
  <si>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</si>
  <si>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</si>
  <si>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</si>
  <si>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</si>
  <si>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</si>
  <si>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</si>
  <si>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</si>
  <si>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</si>
  <si>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</si>
  <si>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</si>
  <si>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</si>
  <si>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</si>
  <si>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</si>
  <si>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</si>
  <si>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</si>
  <si>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</si>
  <si>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</si>
  <si>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</si>
  <si>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</si>
  <si>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</si>
  <si>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</si>
  <si>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</si>
  <si>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</si>
  <si>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</si>
  <si>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</si>
  <si>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</si>
  <si>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</si>
  <si>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</si>
  <si>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</si>
  <si>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</si>
  <si>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</si>
  <si>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</si>
  <si>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</si>
  <si>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</si>
  <si>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</si>
  <si>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</si>
  <si>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</si>
  <si>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</si>
  <si>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</si>
  <si>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</si>
  <si>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</si>
  <si>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</si>
  <si>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</si>
  <si>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</si>
  <si>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</si>
  <si>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</si>
  <si>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</si>
  <si>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</si>
  <si>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</si>
  <si>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</si>
  <si>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</si>
  <si>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</si>
  <si>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</si>
  <si>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</si>
  <si>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</si>
  <si>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</si>
  <si>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</si>
  <si>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</si>
  <si>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</si>
  <si>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</si>
  <si>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</si>
  <si>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</si>
  <si>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</si>
  <si>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</si>
  <si>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</si>
  <si>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de passageiros período de 13 a 15/12/19, 33.381 passageiros; dia 18/12/19, 51.440 passageiros; dia 05/12/19, 46.967 passageiros; e mês de novembro/19, 908.935 passageiros. Revisão de fator e remuneração ARLA32, mês de novembro/19.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</si>
</sst>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0" fillId="0" borderId="0" xfId="0" applyNumberFormat="1" applyAlignment="1">
      <alignment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4.3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11175493</v>
      </c>
      <c r="C7" s="13">
        <f t="shared" si="0"/>
        <v>7959513</v>
      </c>
      <c r="D7" s="13">
        <f t="shared" si="0"/>
        <v>8197809</v>
      </c>
      <c r="E7" s="13">
        <f t="shared" si="0"/>
        <v>1557057</v>
      </c>
      <c r="F7" s="13">
        <f t="shared" si="0"/>
        <v>7222333</v>
      </c>
      <c r="G7" s="13">
        <f t="shared" si="0"/>
        <v>11669799</v>
      </c>
      <c r="H7" s="13">
        <f t="shared" si="0"/>
        <v>1371338</v>
      </c>
      <c r="I7" s="13">
        <f t="shared" si="0"/>
        <v>8088157</v>
      </c>
      <c r="J7" s="13">
        <f t="shared" si="0"/>
        <v>6972333</v>
      </c>
      <c r="K7" s="13">
        <f t="shared" si="0"/>
        <v>10370090</v>
      </c>
      <c r="L7" s="13">
        <f t="shared" si="0"/>
        <v>8497755</v>
      </c>
      <c r="M7" s="13">
        <f t="shared" si="0"/>
        <v>3312902</v>
      </c>
      <c r="N7" s="13">
        <f t="shared" si="0"/>
        <v>2207487</v>
      </c>
      <c r="O7" s="13">
        <f t="shared" si="0"/>
        <v>88602066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596120</v>
      </c>
      <c r="C8" s="15">
        <f t="shared" si="1"/>
        <v>560161</v>
      </c>
      <c r="D8" s="15">
        <f t="shared" si="1"/>
        <v>421264</v>
      </c>
      <c r="E8" s="15">
        <f t="shared" si="1"/>
        <v>78599</v>
      </c>
      <c r="F8" s="15">
        <f t="shared" si="1"/>
        <v>357276</v>
      </c>
      <c r="G8" s="15">
        <f t="shared" si="1"/>
        <v>640441</v>
      </c>
      <c r="H8" s="15">
        <f t="shared" si="1"/>
        <v>81342</v>
      </c>
      <c r="I8" s="15">
        <f t="shared" si="1"/>
        <v>564121</v>
      </c>
      <c r="J8" s="15">
        <f t="shared" si="1"/>
        <v>463393</v>
      </c>
      <c r="K8" s="15">
        <f t="shared" si="1"/>
        <v>422922</v>
      </c>
      <c r="L8" s="15">
        <f t="shared" si="1"/>
        <v>395360</v>
      </c>
      <c r="M8" s="15">
        <f t="shared" si="1"/>
        <v>203994</v>
      </c>
      <c r="N8" s="15">
        <f t="shared" si="1"/>
        <v>165334</v>
      </c>
      <c r="O8" s="15">
        <f t="shared" si="1"/>
        <v>4950327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596120</v>
      </c>
      <c r="C9" s="15">
        <v>560161</v>
      </c>
      <c r="D9" s="15">
        <v>421264</v>
      </c>
      <c r="E9" s="15">
        <v>78599</v>
      </c>
      <c r="F9" s="15">
        <v>357276</v>
      </c>
      <c r="G9" s="15">
        <v>640441</v>
      </c>
      <c r="H9" s="15">
        <v>81186</v>
      </c>
      <c r="I9" s="15">
        <v>564088</v>
      </c>
      <c r="J9" s="15">
        <v>463393</v>
      </c>
      <c r="K9" s="15">
        <v>422723</v>
      </c>
      <c r="L9" s="15">
        <v>395360</v>
      </c>
      <c r="M9" s="15">
        <v>203702</v>
      </c>
      <c r="N9" s="15">
        <v>165334</v>
      </c>
      <c r="O9" s="15">
        <f>SUM(B9:N9)</f>
        <v>4949647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156</v>
      </c>
      <c r="I10" s="17">
        <v>33</v>
      </c>
      <c r="J10" s="17">
        <v>0</v>
      </c>
      <c r="K10" s="17">
        <v>199</v>
      </c>
      <c r="L10" s="17">
        <v>0</v>
      </c>
      <c r="M10" s="17">
        <v>292</v>
      </c>
      <c r="N10" s="17">
        <v>0</v>
      </c>
      <c r="O10" s="15">
        <f>SUM(B10:N10)</f>
        <v>680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10579373</v>
      </c>
      <c r="C11" s="17">
        <v>7399352</v>
      </c>
      <c r="D11" s="17">
        <v>7776545</v>
      </c>
      <c r="E11" s="17">
        <v>1478458</v>
      </c>
      <c r="F11" s="17">
        <v>6865057</v>
      </c>
      <c r="G11" s="17">
        <v>11029358</v>
      </c>
      <c r="H11" s="17">
        <v>1289996</v>
      </c>
      <c r="I11" s="17">
        <v>7524036</v>
      </c>
      <c r="J11" s="17">
        <v>6508940</v>
      </c>
      <c r="K11" s="17">
        <v>9947168</v>
      </c>
      <c r="L11" s="17">
        <v>8102395</v>
      </c>
      <c r="M11" s="17">
        <v>3108908</v>
      </c>
      <c r="N11" s="17">
        <v>2042153</v>
      </c>
      <c r="O11" s="15">
        <f>SUM(B11:N11)</f>
        <v>83651739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2.2342</v>
      </c>
      <c r="C13" s="21">
        <v>2.3075</v>
      </c>
      <c r="D13" s="21">
        <v>2.0232</v>
      </c>
      <c r="E13" s="21">
        <v>3.4611</v>
      </c>
      <c r="F13" s="21">
        <v>2.3442</v>
      </c>
      <c r="G13" s="21">
        <v>1.9271</v>
      </c>
      <c r="H13" s="21">
        <v>2.5839</v>
      </c>
      <c r="I13" s="21">
        <v>2.2892</v>
      </c>
      <c r="J13" s="21">
        <v>2.3041</v>
      </c>
      <c r="K13" s="21">
        <v>2.1794</v>
      </c>
      <c r="L13" s="21">
        <v>2.4804</v>
      </c>
      <c r="M13" s="21">
        <v>2.8655</v>
      </c>
      <c r="N13" s="21">
        <v>2.5896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35</v>
      </c>
      <c r="B15" s="23">
        <v>1.015333595115668</v>
      </c>
      <c r="C15" s="23">
        <v>1.035088743148958</v>
      </c>
      <c r="D15" s="23">
        <v>0.989944777744777</v>
      </c>
      <c r="E15" s="23">
        <v>0.920321123775156</v>
      </c>
      <c r="F15" s="23">
        <v>1.002160176810139</v>
      </c>
      <c r="G15" s="23">
        <v>1.038200522312626</v>
      </c>
      <c r="H15" s="23">
        <v>1.123171125088372</v>
      </c>
      <c r="I15" s="23">
        <v>0.982907944953535</v>
      </c>
      <c r="J15" s="23">
        <v>1.051473842457998</v>
      </c>
      <c r="K15" s="23">
        <v>1.000324516220171</v>
      </c>
      <c r="L15" s="23">
        <v>0.994703955297531</v>
      </c>
      <c r="M15" s="23">
        <v>1.095741992919426</v>
      </c>
      <c r="N15" s="23">
        <v>0.958565878742011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23" ht="18.75" customHeight="1">
      <c r="A17" s="27" t="s">
        <v>36</v>
      </c>
      <c r="B17" s="28">
        <f>B18+B19+B20+B21+B22+B23</f>
        <v>26814703.5</v>
      </c>
      <c r="C17" s="28">
        <f aca="true" t="shared" si="2" ref="C17:O17">C18+C19+C20+C21+C22+C23</f>
        <v>20508712.47</v>
      </c>
      <c r="D17" s="28">
        <f t="shared" si="2"/>
        <v>16707695.41</v>
      </c>
      <c r="E17" s="28">
        <f t="shared" si="2"/>
        <v>5067339.62</v>
      </c>
      <c r="F17" s="28">
        <f t="shared" si="2"/>
        <v>17716786.680000003</v>
      </c>
      <c r="G17" s="28">
        <f t="shared" si="2"/>
        <v>23985699.319999997</v>
      </c>
      <c r="H17" s="28">
        <f t="shared" si="2"/>
        <v>3908263.07</v>
      </c>
      <c r="I17" s="28">
        <f t="shared" si="2"/>
        <v>18799265.75</v>
      </c>
      <c r="J17" s="28">
        <f t="shared" si="2"/>
        <v>17847036.66</v>
      </c>
      <c r="K17" s="28">
        <f t="shared" si="2"/>
        <v>24101629.02</v>
      </c>
      <c r="L17" s="28">
        <f t="shared" si="2"/>
        <v>22214875.36</v>
      </c>
      <c r="M17" s="28">
        <f t="shared" si="2"/>
        <v>11566058.08</v>
      </c>
      <c r="N17" s="28">
        <f t="shared" si="2"/>
        <v>5887372.09</v>
      </c>
      <c r="O17" s="28">
        <f t="shared" si="2"/>
        <v>215125437.03000006</v>
      </c>
      <c r="Q17" s="29"/>
      <c r="R17" s="29"/>
      <c r="S17" s="29"/>
      <c r="T17" s="29"/>
      <c r="U17" s="29"/>
      <c r="V17" s="29"/>
      <c r="W17" s="29"/>
    </row>
    <row r="18" spans="1:15" ht="18.75" customHeight="1">
      <c r="A18" s="30" t="s">
        <v>37</v>
      </c>
      <c r="B18" s="26">
        <f aca="true" t="shared" si="3" ref="B18:N18">ROUND(B13*B7,2)</f>
        <v>24968286.46</v>
      </c>
      <c r="C18" s="26">
        <f t="shared" si="3"/>
        <v>18366576.25</v>
      </c>
      <c r="D18" s="26">
        <f t="shared" si="3"/>
        <v>16585807.17</v>
      </c>
      <c r="E18" s="26">
        <f t="shared" si="3"/>
        <v>5389129.98</v>
      </c>
      <c r="F18" s="26">
        <f t="shared" si="3"/>
        <v>16930593.02</v>
      </c>
      <c r="G18" s="26">
        <f t="shared" si="3"/>
        <v>22488869.65</v>
      </c>
      <c r="H18" s="26">
        <f t="shared" si="3"/>
        <v>3543400.26</v>
      </c>
      <c r="I18" s="26">
        <f t="shared" si="3"/>
        <v>18515409</v>
      </c>
      <c r="J18" s="26">
        <f t="shared" si="3"/>
        <v>16064952.47</v>
      </c>
      <c r="K18" s="26">
        <f t="shared" si="3"/>
        <v>22600574.15</v>
      </c>
      <c r="L18" s="26">
        <f t="shared" si="3"/>
        <v>21077831.5</v>
      </c>
      <c r="M18" s="26">
        <f t="shared" si="3"/>
        <v>9493120.68</v>
      </c>
      <c r="N18" s="26">
        <f t="shared" si="3"/>
        <v>5716508.34</v>
      </c>
      <c r="O18" s="31">
        <f aca="true" t="shared" si="4" ref="O18:O23">SUM(B18:N18)</f>
        <v>201741058.93000004</v>
      </c>
    </row>
    <row r="19" spans="1:23" ht="18.75" customHeight="1">
      <c r="A19" s="30" t="s">
        <v>38</v>
      </c>
      <c r="B19" s="20">
        <f>IF(B15&lt;&gt;0,ROUND((B15-1)*B18,2),0)</f>
        <v>382853.6</v>
      </c>
      <c r="C19" s="26">
        <f aca="true" t="shared" si="5" ref="C19:N19">IF(C15&lt;&gt;0,ROUND((C15-1)*C18,2),0)</f>
        <v>644460.08</v>
      </c>
      <c r="D19" s="26">
        <f t="shared" si="5"/>
        <v>-166773.98</v>
      </c>
      <c r="E19" s="26">
        <f t="shared" si="5"/>
        <v>-429399.82</v>
      </c>
      <c r="F19" s="26">
        <f t="shared" si="5"/>
        <v>36573.07</v>
      </c>
      <c r="G19" s="26">
        <f t="shared" si="5"/>
        <v>859086.57</v>
      </c>
      <c r="H19" s="26">
        <f t="shared" si="5"/>
        <v>436444.6</v>
      </c>
      <c r="I19" s="26">
        <f t="shared" si="5"/>
        <v>-316466.39</v>
      </c>
      <c r="J19" s="26">
        <f t="shared" si="5"/>
        <v>826924.83</v>
      </c>
      <c r="K19" s="26">
        <f t="shared" si="5"/>
        <v>7334.25</v>
      </c>
      <c r="L19" s="26">
        <f t="shared" si="5"/>
        <v>-111629.14</v>
      </c>
      <c r="M19" s="26">
        <f t="shared" si="5"/>
        <v>908890.29</v>
      </c>
      <c r="N19" s="26">
        <f t="shared" si="5"/>
        <v>-236858.5</v>
      </c>
      <c r="O19" s="31">
        <f t="shared" si="4"/>
        <v>2841439.46</v>
      </c>
      <c r="W19" s="32"/>
    </row>
    <row r="20" spans="1:15" ht="18.75" customHeight="1">
      <c r="A20" s="30" t="s">
        <v>39</v>
      </c>
      <c r="B20" s="26">
        <v>989577.0399999997</v>
      </c>
      <c r="C20" s="26">
        <v>787557.7899999999</v>
      </c>
      <c r="D20" s="26">
        <v>345675.73</v>
      </c>
      <c r="E20" s="26">
        <v>128150.89999999992</v>
      </c>
      <c r="F20" s="26">
        <v>431034.8499999998</v>
      </c>
      <c r="G20" s="26">
        <v>625985.1699999998</v>
      </c>
      <c r="H20" s="26">
        <v>137054.10000000006</v>
      </c>
      <c r="I20" s="26">
        <v>487423.5400000003</v>
      </c>
      <c r="J20" s="26">
        <v>507150.07999999984</v>
      </c>
      <c r="K20" s="26">
        <v>936744.0500000005</v>
      </c>
      <c r="L20" s="26">
        <v>750195.97</v>
      </c>
      <c r="M20" s="26">
        <v>393953.89</v>
      </c>
      <c r="N20" s="26">
        <v>182941.8500000001</v>
      </c>
      <c r="O20" s="31">
        <f t="shared" si="4"/>
        <v>6703444.959999999</v>
      </c>
    </row>
    <row r="21" spans="1:15" ht="18.75" customHeight="1">
      <c r="A21" s="30" t="s">
        <v>40</v>
      </c>
      <c r="B21" s="26">
        <v>41039.57000000001</v>
      </c>
      <c r="C21" s="26">
        <v>41039.57000000001</v>
      </c>
      <c r="D21" s="26">
        <v>0</v>
      </c>
      <c r="E21" s="26">
        <v>0</v>
      </c>
      <c r="F21" s="26">
        <v>41039.57000000001</v>
      </c>
      <c r="G21" s="26">
        <v>41039.57000000001</v>
      </c>
      <c r="H21" s="26">
        <v>0</v>
      </c>
      <c r="I21" s="26">
        <v>0</v>
      </c>
      <c r="J21" s="26">
        <v>0</v>
      </c>
      <c r="K21" s="26">
        <v>41039.57000000001</v>
      </c>
      <c r="L21" s="26">
        <v>41039.57000000001</v>
      </c>
      <c r="M21" s="26">
        <v>0</v>
      </c>
      <c r="N21" s="26">
        <v>41039.57000000001</v>
      </c>
      <c r="O21" s="31">
        <f t="shared" si="4"/>
        <v>287276.99000000005</v>
      </c>
    </row>
    <row r="22" spans="1:15" ht="18.75" customHeight="1">
      <c r="A22" s="30" t="s">
        <v>41</v>
      </c>
      <c r="B22" s="26">
        <v>-219124.11999999994</v>
      </c>
      <c r="C22" s="26">
        <v>0</v>
      </c>
      <c r="D22" s="26">
        <v>-441936</v>
      </c>
      <c r="E22" s="26">
        <v>-129456</v>
      </c>
      <c r="F22" s="26">
        <v>-174096</v>
      </c>
      <c r="G22" s="26">
        <v>-178560</v>
      </c>
      <c r="H22" s="26">
        <v>-208635.89000000004</v>
      </c>
      <c r="I22" s="26">
        <v>0</v>
      </c>
      <c r="J22" s="26">
        <v>-214272</v>
      </c>
      <c r="K22" s="26">
        <v>-181855.92000000013</v>
      </c>
      <c r="L22" s="26">
        <v>-228632.1300000001</v>
      </c>
      <c r="M22" s="26">
        <v>0</v>
      </c>
      <c r="N22" s="26">
        <v>0</v>
      </c>
      <c r="O22" s="31">
        <f t="shared" si="4"/>
        <v>-1976568.0600000003</v>
      </c>
    </row>
    <row r="23" spans="1:26" ht="18.75" customHeight="1">
      <c r="A23" s="30" t="s">
        <v>42</v>
      </c>
      <c r="B23" s="26">
        <v>652070.9499999997</v>
      </c>
      <c r="C23" s="26">
        <v>669078.78</v>
      </c>
      <c r="D23" s="26">
        <v>384922.4900000002</v>
      </c>
      <c r="E23" s="26">
        <v>108914.56000000001</v>
      </c>
      <c r="F23" s="26">
        <v>451642.17</v>
      </c>
      <c r="G23" s="26">
        <v>149278.36</v>
      </c>
      <c r="H23" s="26">
        <v>0</v>
      </c>
      <c r="I23" s="26">
        <v>112899.6000000001</v>
      </c>
      <c r="J23" s="26">
        <v>662281.2799999997</v>
      </c>
      <c r="K23" s="26">
        <v>697792.9200000004</v>
      </c>
      <c r="L23" s="26">
        <v>686069.5899999999</v>
      </c>
      <c r="M23" s="26">
        <v>770093.2200000002</v>
      </c>
      <c r="N23" s="26">
        <v>183740.8300000001</v>
      </c>
      <c r="O23" s="31">
        <f t="shared" si="4"/>
        <v>5528784.75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33"/>
      <c r="B24" s="20"/>
      <c r="C24" s="2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spans="1:15" ht="18.75" customHeight="1">
      <c r="A25" s="18" t="s">
        <v>43</v>
      </c>
      <c r="B25" s="36">
        <f aca="true" t="shared" si="6" ref="B25:O25">+B26+B28+B39+B40+B43-B44</f>
        <v>-2773533.3</v>
      </c>
      <c r="C25" s="36">
        <f>+C26+C28+C39+C40+C43-C44</f>
        <v>-2458505.71</v>
      </c>
      <c r="D25" s="36">
        <f t="shared" si="6"/>
        <v>-1384387.6200000008</v>
      </c>
      <c r="E25" s="36">
        <f t="shared" si="6"/>
        <v>-78165.48000000004</v>
      </c>
      <c r="F25" s="36">
        <f t="shared" si="6"/>
        <v>-2507868.08</v>
      </c>
      <c r="G25" s="36">
        <f t="shared" si="6"/>
        <v>-2846863.88</v>
      </c>
      <c r="H25" s="36">
        <f t="shared" si="6"/>
        <v>-749883.37</v>
      </c>
      <c r="I25" s="36">
        <f t="shared" si="6"/>
        <v>-2783869.51</v>
      </c>
      <c r="J25" s="36">
        <f t="shared" si="6"/>
        <v>-2057000.18</v>
      </c>
      <c r="K25" s="36">
        <f t="shared" si="6"/>
        <v>-2229220.3</v>
      </c>
      <c r="L25" s="36">
        <f t="shared" si="6"/>
        <v>-1888397.8299999998</v>
      </c>
      <c r="M25" s="36">
        <f t="shared" si="6"/>
        <v>-1147607.26</v>
      </c>
      <c r="N25" s="36">
        <f t="shared" si="6"/>
        <v>-762190.58</v>
      </c>
      <c r="O25" s="36">
        <f t="shared" si="6"/>
        <v>-23667493.099999998</v>
      </c>
    </row>
    <row r="26" spans="1:15" ht="18.75" customHeight="1">
      <c r="A26" s="30" t="s">
        <v>44</v>
      </c>
      <c r="B26" s="37">
        <f>+B27</f>
        <v>-2563316</v>
      </c>
      <c r="C26" s="37">
        <f>+C27</f>
        <v>-2408692.3</v>
      </c>
      <c r="D26" s="37">
        <f aca="true" t="shared" si="7" ref="D26:O26">+D27</f>
        <v>-1811435.2</v>
      </c>
      <c r="E26" s="37">
        <f t="shared" si="7"/>
        <v>-337975.7</v>
      </c>
      <c r="F26" s="37">
        <f t="shared" si="7"/>
        <v>-1536286.8</v>
      </c>
      <c r="G26" s="37">
        <f t="shared" si="7"/>
        <v>-2753896.3</v>
      </c>
      <c r="H26" s="37">
        <f t="shared" si="7"/>
        <v>-349099.8</v>
      </c>
      <c r="I26" s="37">
        <f t="shared" si="7"/>
        <v>-2425578.4</v>
      </c>
      <c r="J26" s="37">
        <f t="shared" si="7"/>
        <v>-1992589.9</v>
      </c>
      <c r="K26" s="37">
        <f t="shared" si="7"/>
        <v>-1817708.9</v>
      </c>
      <c r="L26" s="37">
        <f t="shared" si="7"/>
        <v>-1700048</v>
      </c>
      <c r="M26" s="37">
        <f t="shared" si="7"/>
        <v>-875918.6</v>
      </c>
      <c r="N26" s="37">
        <f t="shared" si="7"/>
        <v>-710936.2</v>
      </c>
      <c r="O26" s="37">
        <f t="shared" si="7"/>
        <v>-21283482.1</v>
      </c>
    </row>
    <row r="27" spans="1:26" ht="18.75" customHeight="1">
      <c r="A27" s="33" t="s">
        <v>45</v>
      </c>
      <c r="B27" s="20">
        <f>ROUND((-B9)*$G$3,2)</f>
        <v>-2563316</v>
      </c>
      <c r="C27" s="20">
        <f aca="true" t="shared" si="8" ref="C27:N27">ROUND((-C9)*$G$3,2)</f>
        <v>-2408692.3</v>
      </c>
      <c r="D27" s="20">
        <f t="shared" si="8"/>
        <v>-1811435.2</v>
      </c>
      <c r="E27" s="20">
        <f t="shared" si="8"/>
        <v>-337975.7</v>
      </c>
      <c r="F27" s="20">
        <f t="shared" si="8"/>
        <v>-1536286.8</v>
      </c>
      <c r="G27" s="20">
        <f t="shared" si="8"/>
        <v>-2753896.3</v>
      </c>
      <c r="H27" s="20">
        <f t="shared" si="8"/>
        <v>-349099.8</v>
      </c>
      <c r="I27" s="20">
        <f t="shared" si="8"/>
        <v>-2425578.4</v>
      </c>
      <c r="J27" s="20">
        <f t="shared" si="8"/>
        <v>-1992589.9</v>
      </c>
      <c r="K27" s="20">
        <f t="shared" si="8"/>
        <v>-1817708.9</v>
      </c>
      <c r="L27" s="20">
        <f t="shared" si="8"/>
        <v>-1700048</v>
      </c>
      <c r="M27" s="20">
        <f t="shared" si="8"/>
        <v>-875918.6</v>
      </c>
      <c r="N27" s="20">
        <f t="shared" si="8"/>
        <v>-710936.2</v>
      </c>
      <c r="O27" s="38">
        <f aca="true" t="shared" si="9" ref="O27:O44">SUM(B27:N27)</f>
        <v>-21283482.1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30" t="s">
        <v>46</v>
      </c>
      <c r="B28" s="37">
        <f>SUM(B29:B37)</f>
        <v>-243493.22999999998</v>
      </c>
      <c r="C28" s="37">
        <f aca="true" t="shared" si="10" ref="C28:O28">SUM(C29:C37)</f>
        <v>-142369.2</v>
      </c>
      <c r="D28" s="37">
        <f t="shared" si="10"/>
        <v>209413.58999999912</v>
      </c>
      <c r="E28" s="37">
        <f t="shared" si="10"/>
        <v>-71772.22</v>
      </c>
      <c r="F28" s="37">
        <f t="shared" si="10"/>
        <v>-502003.95000000007</v>
      </c>
      <c r="G28" s="37">
        <f t="shared" si="10"/>
        <v>-216066.31</v>
      </c>
      <c r="H28" s="37">
        <f t="shared" si="10"/>
        <v>-213369.17999999993</v>
      </c>
      <c r="I28" s="37">
        <f t="shared" si="10"/>
        <v>-135858.28</v>
      </c>
      <c r="J28" s="37">
        <f t="shared" si="10"/>
        <v>-129886.12000000001</v>
      </c>
      <c r="K28" s="37">
        <f t="shared" si="10"/>
        <v>-355288.75</v>
      </c>
      <c r="L28" s="37">
        <f t="shared" si="10"/>
        <v>-300192.19</v>
      </c>
      <c r="M28" s="37">
        <f t="shared" si="10"/>
        <v>-97452.35</v>
      </c>
      <c r="N28" s="37">
        <f t="shared" si="10"/>
        <v>-53457.37</v>
      </c>
      <c r="O28" s="37">
        <f t="shared" si="10"/>
        <v>-2251795.5599999996</v>
      </c>
    </row>
    <row r="29" spans="1:26" ht="18.75" customHeight="1">
      <c r="A29" s="33" t="s">
        <v>47</v>
      </c>
      <c r="B29" s="39">
        <v>-122303.12999999999</v>
      </c>
      <c r="C29" s="39">
        <v>-71664.76</v>
      </c>
      <c r="D29" s="39">
        <v>-794416.4600000001</v>
      </c>
      <c r="E29" s="39">
        <v>-49631.560000000005</v>
      </c>
      <c r="F29" s="39">
        <v>-330228.20999999996</v>
      </c>
      <c r="G29" s="39">
        <v>-126891.9</v>
      </c>
      <c r="H29" s="39">
        <v>-399830.1699999999</v>
      </c>
      <c r="I29" s="39">
        <v>-51839.34</v>
      </c>
      <c r="J29" s="39">
        <v>-53763.05</v>
      </c>
      <c r="K29" s="39">
        <v>-247556.97999999998</v>
      </c>
      <c r="L29" s="39">
        <v>-206764.45</v>
      </c>
      <c r="M29" s="39">
        <v>-55065.93</v>
      </c>
      <c r="N29" s="39">
        <v>-29423.100000000002</v>
      </c>
      <c r="O29" s="39">
        <f t="shared" si="9"/>
        <v>-2539379.0400000005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3" t="s">
        <v>48</v>
      </c>
      <c r="B30" s="39">
        <v>-232.2</v>
      </c>
      <c r="C30" s="39">
        <v>0</v>
      </c>
      <c r="D30" s="39">
        <v>0</v>
      </c>
      <c r="E30" s="39">
        <v>0</v>
      </c>
      <c r="F30" s="39">
        <v>-1277.1</v>
      </c>
      <c r="G30" s="39">
        <v>0</v>
      </c>
      <c r="H30" s="39">
        <v>0</v>
      </c>
      <c r="I30" s="39">
        <v>-2360.7</v>
      </c>
      <c r="J30" s="39">
        <v>0</v>
      </c>
      <c r="K30" s="39">
        <v>0</v>
      </c>
      <c r="L30" s="39">
        <v>0</v>
      </c>
      <c r="M30" s="39">
        <v>-348.3</v>
      </c>
      <c r="N30" s="39">
        <v>0</v>
      </c>
      <c r="O30" s="39">
        <f t="shared" si="9"/>
        <v>-4218.3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33" t="s">
        <v>49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3" t="s">
        <v>50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3" t="s">
        <v>51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6" t="s">
        <v>52</v>
      </c>
      <c r="B34" s="39">
        <v>0</v>
      </c>
      <c r="C34" s="39">
        <v>0</v>
      </c>
      <c r="D34" s="39">
        <v>16272000</v>
      </c>
      <c r="E34" s="39">
        <v>0</v>
      </c>
      <c r="F34" s="39">
        <v>3590000</v>
      </c>
      <c r="G34" s="39">
        <v>0</v>
      </c>
      <c r="H34" s="39">
        <v>4611000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f t="shared" si="9"/>
        <v>24473000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6" t="s">
        <v>53</v>
      </c>
      <c r="B35" s="39">
        <v>0</v>
      </c>
      <c r="C35" s="39">
        <v>0</v>
      </c>
      <c r="D35" s="39">
        <v>-15075000</v>
      </c>
      <c r="E35" s="39">
        <v>0</v>
      </c>
      <c r="F35" s="39">
        <v>-3590000</v>
      </c>
      <c r="G35" s="39">
        <v>0</v>
      </c>
      <c r="H35" s="39">
        <v>-4401000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f t="shared" si="9"/>
        <v>-23066000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6" t="s">
        <v>54</v>
      </c>
      <c r="B36" s="39">
        <v>0</v>
      </c>
      <c r="C36" s="39">
        <v>0</v>
      </c>
      <c r="D36" s="39">
        <v>-115269.8</v>
      </c>
      <c r="E36" s="39">
        <v>0</v>
      </c>
      <c r="F36" s="39">
        <v>-90034.83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9"/>
        <v>-205304.63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55</v>
      </c>
      <c r="B37" s="39">
        <v>-120957.9</v>
      </c>
      <c r="C37" s="39">
        <v>-70704.44</v>
      </c>
      <c r="D37" s="39">
        <v>-77900.15</v>
      </c>
      <c r="E37" s="39">
        <v>-22140.66</v>
      </c>
      <c r="F37" s="39">
        <v>-80463.81</v>
      </c>
      <c r="G37" s="39">
        <v>-89174.41</v>
      </c>
      <c r="H37" s="39">
        <v>-23539.01</v>
      </c>
      <c r="I37" s="39">
        <v>-81658.24</v>
      </c>
      <c r="J37" s="39">
        <v>-76123.07</v>
      </c>
      <c r="K37" s="39">
        <v>-107731.77</v>
      </c>
      <c r="L37" s="39">
        <v>-93427.74</v>
      </c>
      <c r="M37" s="39">
        <v>-42038.12</v>
      </c>
      <c r="N37" s="39">
        <v>-24034.27</v>
      </c>
      <c r="O37" s="39">
        <f t="shared" si="9"/>
        <v>-909893.59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0" t="s">
        <v>56</v>
      </c>
      <c r="B39" s="41">
        <v>33275.93</v>
      </c>
      <c r="C39" s="41">
        <v>92555.79000000001</v>
      </c>
      <c r="D39" s="41">
        <v>217633.99000000002</v>
      </c>
      <c r="E39" s="41">
        <v>331582.44</v>
      </c>
      <c r="F39" s="41">
        <v>-469577.33</v>
      </c>
      <c r="G39" s="41">
        <v>123098.73000000008</v>
      </c>
      <c r="H39" s="41">
        <v>-272791.9</v>
      </c>
      <c r="I39" s="41">
        <v>-222432.82999999996</v>
      </c>
      <c r="J39" s="41">
        <v>65475.840000000004</v>
      </c>
      <c r="K39" s="41">
        <v>-56222.649999999994</v>
      </c>
      <c r="L39" s="41">
        <v>111842.36</v>
      </c>
      <c r="M39" s="41">
        <v>-174236.31000000003</v>
      </c>
      <c r="N39" s="41">
        <v>2202.99</v>
      </c>
      <c r="O39" s="39">
        <f t="shared" si="9"/>
        <v>-217592.9499999999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0" t="s">
        <v>57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39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9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8" t="s">
        <v>58</v>
      </c>
      <c r="B42" s="42">
        <f>+B17+B25</f>
        <v>24041170.2</v>
      </c>
      <c r="C42" s="42">
        <f aca="true" t="shared" si="11" ref="C42:N42">+C17+C25</f>
        <v>18050206.759999998</v>
      </c>
      <c r="D42" s="42">
        <f t="shared" si="11"/>
        <v>15323307.79</v>
      </c>
      <c r="E42" s="42">
        <f t="shared" si="11"/>
        <v>4989174.14</v>
      </c>
      <c r="F42" s="42">
        <f t="shared" si="11"/>
        <v>15208918.600000003</v>
      </c>
      <c r="G42" s="42">
        <f t="shared" si="11"/>
        <v>21138835.439999998</v>
      </c>
      <c r="H42" s="42">
        <f t="shared" si="11"/>
        <v>3158379.6999999997</v>
      </c>
      <c r="I42" s="42">
        <f t="shared" si="11"/>
        <v>16015396.24</v>
      </c>
      <c r="J42" s="42">
        <f t="shared" si="11"/>
        <v>15790036.48</v>
      </c>
      <c r="K42" s="42">
        <f t="shared" si="11"/>
        <v>21872408.72</v>
      </c>
      <c r="L42" s="42">
        <f t="shared" si="11"/>
        <v>20326477.53</v>
      </c>
      <c r="M42" s="42">
        <f t="shared" si="11"/>
        <v>10418450.82</v>
      </c>
      <c r="N42" s="42">
        <f t="shared" si="11"/>
        <v>5125181.51</v>
      </c>
      <c r="O42" s="42">
        <f>SUM(B42:N42)</f>
        <v>191457943.92999998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43" t="s">
        <v>59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20">
        <f t="shared" si="9"/>
        <v>0</v>
      </c>
      <c r="P43"/>
      <c r="Q43" s="44"/>
      <c r="R43"/>
      <c r="S43"/>
    </row>
    <row r="44" spans="1:19" ht="18.75" customHeight="1">
      <c r="A44" s="43" t="s">
        <v>60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-85377.51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20">
        <f t="shared" si="9"/>
        <v>-85377.51</v>
      </c>
      <c r="P44"/>
      <c r="Q44"/>
      <c r="R44"/>
      <c r="S44"/>
    </row>
    <row r="45" spans="1:19" ht="15.75">
      <c r="A45" s="45"/>
      <c r="B45" s="46"/>
      <c r="C45" s="46"/>
      <c r="D45" s="47"/>
      <c r="E45" s="47"/>
      <c r="F45" s="47"/>
      <c r="G45" s="47"/>
      <c r="H45" s="47"/>
      <c r="I45" s="46"/>
      <c r="J45" s="47"/>
      <c r="K45" s="47"/>
      <c r="L45" s="47"/>
      <c r="M45" s="47"/>
      <c r="N45" s="47"/>
      <c r="O45" s="48"/>
      <c r="P45" s="49"/>
      <c r="Q45"/>
      <c r="R45" s="44"/>
      <c r="S45"/>
    </row>
    <row r="46" spans="1:19" ht="12.75" customHeight="1">
      <c r="A46" s="50"/>
      <c r="B46" s="51"/>
      <c r="C46" s="51"/>
      <c r="D46" s="52"/>
      <c r="E46" s="52"/>
      <c r="F46" s="52"/>
      <c r="G46" s="52"/>
      <c r="H46" s="52"/>
      <c r="I46" s="51"/>
      <c r="J46" s="52"/>
      <c r="K46" s="52"/>
      <c r="L46" s="52"/>
      <c r="M46" s="52"/>
      <c r="N46" s="52"/>
      <c r="O46" s="53"/>
      <c r="P46" s="49"/>
      <c r="Q46"/>
      <c r="R46" s="44"/>
      <c r="S46"/>
    </row>
    <row r="47" spans="1:17" ht="15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Q47"/>
    </row>
    <row r="48" spans="1:17" ht="18.75" customHeight="1">
      <c r="A48" s="18" t="s">
        <v>61</v>
      </c>
      <c r="B48" s="57">
        <f aca="true" t="shared" si="12" ref="B48:O48">SUM(B49:B59)</f>
        <v>24041170.200000003</v>
      </c>
      <c r="C48" s="57">
        <f t="shared" si="12"/>
        <v>18050206.750000004</v>
      </c>
      <c r="D48" s="57">
        <f t="shared" si="12"/>
        <v>15323307.78</v>
      </c>
      <c r="E48" s="57">
        <f t="shared" si="12"/>
        <v>4989174.1400000015</v>
      </c>
      <c r="F48" s="57">
        <f t="shared" si="12"/>
        <v>15208918.609999998</v>
      </c>
      <c r="G48" s="57">
        <f t="shared" si="12"/>
        <v>21138835.41</v>
      </c>
      <c r="H48" s="57">
        <f t="shared" si="12"/>
        <v>3158379.6900000004</v>
      </c>
      <c r="I48" s="57">
        <f t="shared" si="12"/>
        <v>16015396.23</v>
      </c>
      <c r="J48" s="57">
        <f t="shared" si="12"/>
        <v>15790036.450000003</v>
      </c>
      <c r="K48" s="57">
        <f t="shared" si="12"/>
        <v>21872408.690000005</v>
      </c>
      <c r="L48" s="57">
        <f t="shared" si="12"/>
        <v>20326477.529999994</v>
      </c>
      <c r="M48" s="57">
        <f t="shared" si="12"/>
        <v>10418450.820000002</v>
      </c>
      <c r="N48" s="57">
        <f t="shared" si="12"/>
        <v>5125181.509999999</v>
      </c>
      <c r="O48" s="42">
        <f t="shared" si="12"/>
        <v>191457943.81</v>
      </c>
      <c r="Q48"/>
    </row>
    <row r="49" spans="1:18" ht="18.75" customHeight="1">
      <c r="A49" s="30" t="s">
        <v>62</v>
      </c>
      <c r="B49" s="57">
        <v>19746355.94</v>
      </c>
      <c r="C49" s="57">
        <v>13298620.360000003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42">
        <f>SUM(B49:N49)</f>
        <v>33044976.300000004</v>
      </c>
      <c r="P49"/>
      <c r="Q49"/>
      <c r="R49" s="44"/>
    </row>
    <row r="50" spans="1:16" ht="18.75" customHeight="1">
      <c r="A50" s="30" t="s">
        <v>63</v>
      </c>
      <c r="B50" s="57">
        <v>4294814.26</v>
      </c>
      <c r="C50" s="57">
        <v>4751586.390000001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42">
        <f aca="true" t="shared" si="13" ref="O50:O59">SUM(B50:N50)</f>
        <v>9046400.65</v>
      </c>
      <c r="P50"/>
    </row>
    <row r="51" spans="1:17" ht="18.75" customHeight="1">
      <c r="A51" s="30" t="s">
        <v>64</v>
      </c>
      <c r="B51" s="58">
        <v>0</v>
      </c>
      <c r="C51" s="58">
        <v>0</v>
      </c>
      <c r="D51" s="37">
        <v>15323307.78</v>
      </c>
      <c r="E51" s="58">
        <v>0</v>
      </c>
      <c r="F51" s="58">
        <v>0</v>
      </c>
      <c r="G51" s="58">
        <v>0</v>
      </c>
      <c r="H51" s="57">
        <v>3158379.6900000004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37">
        <f t="shared" si="13"/>
        <v>18481687.47</v>
      </c>
      <c r="Q51"/>
    </row>
    <row r="52" spans="1:18" ht="18.75" customHeight="1">
      <c r="A52" s="30" t="s">
        <v>65</v>
      </c>
      <c r="B52" s="58">
        <v>0</v>
      </c>
      <c r="C52" s="58">
        <v>0</v>
      </c>
      <c r="D52" s="58">
        <v>0</v>
      </c>
      <c r="E52" s="37">
        <v>4989174.1400000015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42">
        <f t="shared" si="13"/>
        <v>4989174.1400000015</v>
      </c>
      <c r="R52"/>
    </row>
    <row r="53" spans="1:19" ht="18.75" customHeight="1">
      <c r="A53" s="30" t="s">
        <v>66</v>
      </c>
      <c r="B53" s="58">
        <v>0</v>
      </c>
      <c r="C53" s="58">
        <v>0</v>
      </c>
      <c r="D53" s="58">
        <v>0</v>
      </c>
      <c r="E53" s="58">
        <v>0</v>
      </c>
      <c r="F53" s="37">
        <v>15208918.609999998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37">
        <f t="shared" si="13"/>
        <v>15208918.609999998</v>
      </c>
      <c r="S53"/>
    </row>
    <row r="54" spans="1:20" ht="18.75" customHeight="1">
      <c r="A54" s="30" t="s">
        <v>67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7">
        <v>21138835.41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42">
        <f t="shared" si="13"/>
        <v>21138835.41</v>
      </c>
      <c r="T54"/>
    </row>
    <row r="55" spans="1:21" ht="18.75" customHeight="1">
      <c r="A55" s="30" t="s">
        <v>68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7">
        <v>16015396.23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f t="shared" si="13"/>
        <v>16015396.23</v>
      </c>
      <c r="U55"/>
    </row>
    <row r="56" spans="1:22" ht="18.75" customHeight="1">
      <c r="A56" s="30" t="s">
        <v>69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37">
        <v>15790036.450000003</v>
      </c>
      <c r="K56" s="58">
        <v>0</v>
      </c>
      <c r="L56" s="58">
        <v>0</v>
      </c>
      <c r="M56" s="58">
        <v>0</v>
      </c>
      <c r="N56" s="58">
        <v>0</v>
      </c>
      <c r="O56" s="42">
        <f t="shared" si="13"/>
        <v>15790036.450000003</v>
      </c>
      <c r="V56"/>
    </row>
    <row r="57" spans="1:23" ht="18.75" customHeight="1">
      <c r="A57" s="30" t="s">
        <v>70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37">
        <v>21872408.690000005</v>
      </c>
      <c r="L57" s="37">
        <v>20326477.529999994</v>
      </c>
      <c r="M57" s="58">
        <v>0</v>
      </c>
      <c r="N57" s="58">
        <v>0</v>
      </c>
      <c r="O57" s="42">
        <f t="shared" si="13"/>
        <v>42198886.22</v>
      </c>
      <c r="P57"/>
      <c r="W57"/>
    </row>
    <row r="58" spans="1:25" ht="18.75" customHeight="1">
      <c r="A58" s="30" t="s">
        <v>71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37">
        <v>10418450.820000002</v>
      </c>
      <c r="N58" s="58">
        <v>0</v>
      </c>
      <c r="O58" s="42">
        <f t="shared" si="13"/>
        <v>10418450.820000002</v>
      </c>
      <c r="R58"/>
      <c r="Y58"/>
    </row>
    <row r="59" spans="1:26" ht="18.75" customHeight="1">
      <c r="A59" s="45" t="s">
        <v>72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60">
        <v>5125181.509999999</v>
      </c>
      <c r="O59" s="61">
        <f t="shared" si="13"/>
        <v>5125181.509999999</v>
      </c>
      <c r="P59"/>
      <c r="S59"/>
      <c r="Z59"/>
    </row>
    <row r="60" spans="1:12" ht="21" customHeight="1">
      <c r="A60" s="62" t="s">
        <v>73</v>
      </c>
      <c r="B60" s="63"/>
      <c r="C60" s="63"/>
      <c r="D60"/>
      <c r="E60"/>
      <c r="F60"/>
      <c r="G60"/>
      <c r="H60" s="64"/>
      <c r="I60" s="64"/>
      <c r="J60"/>
      <c r="K60"/>
      <c r="L60"/>
    </row>
    <row r="61" spans="1:14" ht="15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2:12" ht="13.5">
      <c r="B62" s="63"/>
      <c r="C62" s="63"/>
      <c r="D62"/>
      <c r="E62"/>
      <c r="F62"/>
      <c r="G62"/>
      <c r="H62" s="64"/>
      <c r="I62" s="64"/>
      <c r="J62"/>
      <c r="K62"/>
      <c r="L62"/>
    </row>
    <row r="63" spans="2:12" ht="13.5">
      <c r="B63"/>
      <c r="C63"/>
      <c r="D63"/>
      <c r="E63"/>
      <c r="F63"/>
      <c r="G63"/>
      <c r="H63"/>
      <c r="I63"/>
      <c r="J63"/>
      <c r="K63"/>
      <c r="L63"/>
    </row>
    <row r="64" spans="2:12" ht="13.5">
      <c r="B64"/>
      <c r="C64"/>
      <c r="D64"/>
      <c r="E64"/>
      <c r="F64"/>
      <c r="G64"/>
      <c r="H64"/>
      <c r="I64"/>
      <c r="J64"/>
      <c r="K64"/>
      <c r="L64"/>
    </row>
    <row r="65" ht="13.5">
      <c r="K65"/>
    </row>
    <row r="66" ht="13.5">
      <c r="L66"/>
    </row>
    <row r="67" ht="13.5">
      <c r="M67"/>
    </row>
    <row r="68" ht="13.5">
      <c r="N68"/>
    </row>
    <row r="97" spans="2:14" ht="13.5"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2021-05-13T14:24:11Z</dcterms:created>
  <dcterms:modified xsi:type="dcterms:W3CDTF">2021-05-13T14:25:23Z</dcterms:modified>
  <cp:category/>
  <cp:version/>
  <cp:contentType/>
  <cp:contentStatus/>
</cp:coreProperties>
</file>