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<sst xmlns="http://schemas.openxmlformats.org/spreadsheetml/2006/main" count="77" uniqueCount="74">
  <si>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</si>
  <si>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</si>
  <si>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</si>
  <si>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</si>
  <si>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</si>
  <si>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</si>
  <si>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</si>
  <si>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</si>
  <si>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</si>
  <si>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</si>
  <si>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</si>
  <si>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</si>
  <si>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</si>
  <si>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</si>
  <si>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</si>
  <si>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</si>
  <si>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</si>
  <si>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</si>
  <si>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</si>
  <si>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</si>
  <si>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</si>
  <si>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</si>
  <si>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</si>
  <si>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</si>
  <si>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</si>
  <si>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</si>
  <si>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</si>
  <si>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</si>
  <si>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</si>
  <si>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</si>
  <si>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</si>
  <si>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</si>
  <si>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</si>
  <si>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</si>
  <si>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</si>
  <si>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</si>
  <si>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</si>
  <si>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</si>
  <si>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</si>
  <si>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</si>
  <si>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</si>
  <si>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</si>
  <si>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</si>
  <si>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</si>
  <si>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</si>
  <si>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</si>
  <si>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</si>
  <si>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</si>
  <si>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</si>
  <si>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</si>
  <si>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</si>
  <si>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</si>
  <si>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</si>
  <si>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</si>
  <si>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</si>
  <si>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</si>
  <si>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</si>
  <si>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</si>
  <si>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</si>
  <si>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</si>
  <si>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</si>
  <si>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</si>
  <si>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</si>
  <si>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</si>
  <si>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</si>
  <si>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</si>
  <si>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</si>
  <si>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</si>
  <si>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</si>
  <si>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</si>
  <si>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</si>
  <si>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</si>
  <si>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</si>
  <si>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22/12/19 - VENCIMENTO 30/12/19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</si>
</sst>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210344</v>
      </c>
      <c r="C7" s="9">
        <f t="shared" si="0"/>
        <v>142287</v>
      </c>
      <c r="D7" s="9">
        <f t="shared" si="0"/>
        <v>166117</v>
      </c>
      <c r="E7" s="9">
        <f t="shared" si="0"/>
        <v>31107</v>
      </c>
      <c r="F7" s="9">
        <f t="shared" si="0"/>
        <v>144007</v>
      </c>
      <c r="G7" s="9">
        <f t="shared" si="0"/>
        <v>223179</v>
      </c>
      <c r="H7" s="9">
        <f t="shared" si="0"/>
        <v>21014</v>
      </c>
      <c r="I7" s="9">
        <f t="shared" si="0"/>
        <v>150567</v>
      </c>
      <c r="J7" s="9">
        <f t="shared" si="0"/>
        <v>140247</v>
      </c>
      <c r="K7" s="9">
        <f t="shared" si="0"/>
        <v>203491</v>
      </c>
      <c r="L7" s="9">
        <f t="shared" si="0"/>
        <v>179179</v>
      </c>
      <c r="M7" s="9">
        <f t="shared" si="0"/>
        <v>56381</v>
      </c>
      <c r="N7" s="9">
        <f t="shared" si="0"/>
        <v>35692</v>
      </c>
      <c r="O7" s="9">
        <f t="shared" si="0"/>
        <v>1703612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17200</v>
      </c>
      <c r="C8" s="11">
        <f t="shared" si="1"/>
        <v>14925</v>
      </c>
      <c r="D8" s="11">
        <f t="shared" si="1"/>
        <v>13864</v>
      </c>
      <c r="E8" s="11">
        <f t="shared" si="1"/>
        <v>2370</v>
      </c>
      <c r="F8" s="11">
        <f t="shared" si="1"/>
        <v>11482</v>
      </c>
      <c r="G8" s="11">
        <f t="shared" si="1"/>
        <v>19676</v>
      </c>
      <c r="H8" s="11">
        <f t="shared" si="1"/>
        <v>1905</v>
      </c>
      <c r="I8" s="11">
        <f t="shared" si="1"/>
        <v>16167</v>
      </c>
      <c r="J8" s="11">
        <f t="shared" si="1"/>
        <v>13555</v>
      </c>
      <c r="K8" s="11">
        <f t="shared" si="1"/>
        <v>13181</v>
      </c>
      <c r="L8" s="11">
        <f t="shared" si="1"/>
        <v>12440</v>
      </c>
      <c r="M8" s="11">
        <f t="shared" si="1"/>
        <v>4909</v>
      </c>
      <c r="N8" s="11">
        <f t="shared" si="1"/>
        <v>3830</v>
      </c>
      <c r="O8" s="11">
        <f t="shared" si="1"/>
        <v>145504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17200</v>
      </c>
      <c r="C9" s="11">
        <v>14925</v>
      </c>
      <c r="D9" s="11">
        <v>13864</v>
      </c>
      <c r="E9" s="11">
        <v>2370</v>
      </c>
      <c r="F9" s="11">
        <v>11482</v>
      </c>
      <c r="G9" s="11">
        <v>19676</v>
      </c>
      <c r="H9" s="11">
        <v>1905</v>
      </c>
      <c r="I9" s="11">
        <v>16165</v>
      </c>
      <c r="J9" s="11">
        <v>13555</v>
      </c>
      <c r="K9" s="11">
        <v>13181</v>
      </c>
      <c r="L9" s="11">
        <v>12440</v>
      </c>
      <c r="M9" s="11">
        <v>4903</v>
      </c>
      <c r="N9" s="11">
        <v>3830</v>
      </c>
      <c r="O9" s="11">
        <f>SUM(B9:N9)</f>
        <v>145496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0</v>
      </c>
      <c r="L10" s="13">
        <v>0</v>
      </c>
      <c r="M10" s="13">
        <v>6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193144</v>
      </c>
      <c r="C11" s="13">
        <v>127362</v>
      </c>
      <c r="D11" s="13">
        <v>152253</v>
      </c>
      <c r="E11" s="13">
        <v>28737</v>
      </c>
      <c r="F11" s="13">
        <v>132525</v>
      </c>
      <c r="G11" s="13">
        <v>203503</v>
      </c>
      <c r="H11" s="13">
        <v>19109</v>
      </c>
      <c r="I11" s="13">
        <v>134400</v>
      </c>
      <c r="J11" s="13">
        <v>126692</v>
      </c>
      <c r="K11" s="13">
        <v>190310</v>
      </c>
      <c r="L11" s="13">
        <v>166739</v>
      </c>
      <c r="M11" s="13">
        <v>51472</v>
      </c>
      <c r="N11" s="13">
        <v>31862</v>
      </c>
      <c r="O11" s="11">
        <f>SUM(B11:N11)</f>
        <v>1558108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507315.41000000003</v>
      </c>
      <c r="C17" s="24">
        <f aca="true" t="shared" si="2" ref="C17:O17">C18+C19+C20+C21+C22+C23</f>
        <v>371036.97000000003</v>
      </c>
      <c r="D17" s="24">
        <f t="shared" si="2"/>
        <v>333153.25</v>
      </c>
      <c r="E17" s="24">
        <f t="shared" si="2"/>
        <v>100205.79</v>
      </c>
      <c r="F17" s="24">
        <f t="shared" si="2"/>
        <v>349148.52999999997</v>
      </c>
      <c r="G17" s="24">
        <f t="shared" si="2"/>
        <v>466038.1</v>
      </c>
      <c r="H17" s="24">
        <f t="shared" si="2"/>
        <v>58676.92999999999</v>
      </c>
      <c r="I17" s="24">
        <f t="shared" si="2"/>
        <v>354510.06</v>
      </c>
      <c r="J17" s="24">
        <f t="shared" si="2"/>
        <v>353446.6</v>
      </c>
      <c r="K17" s="24">
        <f t="shared" si="2"/>
        <v>473733.11999999994</v>
      </c>
      <c r="L17" s="24">
        <f t="shared" si="2"/>
        <v>463439.24000000005</v>
      </c>
      <c r="M17" s="24">
        <f t="shared" si="2"/>
        <v>194307.39</v>
      </c>
      <c r="N17" s="24">
        <f t="shared" si="2"/>
        <v>97113.26000000001</v>
      </c>
      <c r="O17" s="24">
        <f t="shared" si="2"/>
        <v>4122124.6500000004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469950.56</v>
      </c>
      <c r="C18" s="22">
        <f t="shared" si="3"/>
        <v>328327.25</v>
      </c>
      <c r="D18" s="22">
        <f t="shared" si="3"/>
        <v>336087.91</v>
      </c>
      <c r="E18" s="22">
        <f t="shared" si="3"/>
        <v>107664.44</v>
      </c>
      <c r="F18" s="22">
        <f t="shared" si="3"/>
        <v>337581.21</v>
      </c>
      <c r="G18" s="22">
        <f t="shared" si="3"/>
        <v>430088.25</v>
      </c>
      <c r="H18" s="22">
        <f t="shared" si="3"/>
        <v>54298.07</v>
      </c>
      <c r="I18" s="22">
        <f t="shared" si="3"/>
        <v>344677.98</v>
      </c>
      <c r="J18" s="22">
        <f t="shared" si="3"/>
        <v>323143.11</v>
      </c>
      <c r="K18" s="22">
        <f t="shared" si="3"/>
        <v>443488.29</v>
      </c>
      <c r="L18" s="22">
        <f t="shared" si="3"/>
        <v>444435.59</v>
      </c>
      <c r="M18" s="22">
        <f t="shared" si="3"/>
        <v>161559.76</v>
      </c>
      <c r="N18" s="22">
        <f t="shared" si="3"/>
        <v>92428</v>
      </c>
      <c r="O18" s="27">
        <f aca="true" t="shared" si="4" ref="O18:O23">SUM(B18:N18)</f>
        <v>3873730.42</v>
      </c>
    </row>
    <row r="19" spans="1:23" ht="18.75" customHeight="1">
      <c r="A19" s="26" t="s">
        <v>36</v>
      </c>
      <c r="B19" s="16">
        <f>IF(B15&lt;&gt;0,ROUND((B15-1)*B18,2),0)</f>
        <v>7206.03</v>
      </c>
      <c r="C19" s="22">
        <f aca="true" t="shared" si="5" ref="C19:N19">IF(C15&lt;&gt;0,ROUND((C15-1)*C18,2),0)</f>
        <v>11520.59</v>
      </c>
      <c r="D19" s="22">
        <f t="shared" si="5"/>
        <v>-3379.44</v>
      </c>
      <c r="E19" s="22">
        <f t="shared" si="5"/>
        <v>-8578.58</v>
      </c>
      <c r="F19" s="22">
        <f t="shared" si="5"/>
        <v>729.24</v>
      </c>
      <c r="G19" s="22">
        <f t="shared" si="5"/>
        <v>16429.6</v>
      </c>
      <c r="H19" s="22">
        <f t="shared" si="5"/>
        <v>6687.95</v>
      </c>
      <c r="I19" s="22">
        <f t="shared" si="5"/>
        <v>-5891.26</v>
      </c>
      <c r="J19" s="22">
        <f t="shared" si="5"/>
        <v>16633.42</v>
      </c>
      <c r="K19" s="22">
        <f t="shared" si="5"/>
        <v>143.92</v>
      </c>
      <c r="L19" s="22">
        <f t="shared" si="5"/>
        <v>-2353.75</v>
      </c>
      <c r="M19" s="22">
        <f t="shared" si="5"/>
        <v>15468.05</v>
      </c>
      <c r="N19" s="22">
        <f t="shared" si="5"/>
        <v>-3829.67</v>
      </c>
      <c r="O19" s="27">
        <f t="shared" si="4"/>
        <v>50786.09999999999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3981.64</v>
      </c>
      <c r="C23" s="22">
        <v>4460.18</v>
      </c>
      <c r="D23" s="22">
        <v>3549.95</v>
      </c>
      <c r="E23" s="22">
        <v>1162.03</v>
      </c>
      <c r="F23" s="22">
        <v>1225.87</v>
      </c>
      <c r="G23" s="22">
        <v>3763.32</v>
      </c>
      <c r="H23" s="22">
        <v>0</v>
      </c>
      <c r="I23" s="22">
        <v>0</v>
      </c>
      <c r="J23" s="22">
        <v>4222.39</v>
      </c>
      <c r="K23" s="22">
        <v>4425.82</v>
      </c>
      <c r="L23" s="22">
        <v>3208.9</v>
      </c>
      <c r="M23" s="22">
        <v>4571.39</v>
      </c>
      <c r="N23" s="22">
        <v>1289.72</v>
      </c>
      <c r="O23" s="27">
        <f t="shared" si="4"/>
        <v>35861.21000000001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-73960</v>
      </c>
      <c r="C25" s="31">
        <f>+C26+C28+C39+C40+C43-C44</f>
        <v>-64177.5</v>
      </c>
      <c r="D25" s="31">
        <f t="shared" si="6"/>
        <v>-69503.3</v>
      </c>
      <c r="E25" s="31">
        <f t="shared" si="6"/>
        <v>-10191</v>
      </c>
      <c r="F25" s="31">
        <f t="shared" si="6"/>
        <v>-347922.64999999997</v>
      </c>
      <c r="G25" s="31">
        <f t="shared" si="6"/>
        <v>-84606.8</v>
      </c>
      <c r="H25" s="31">
        <f t="shared" si="6"/>
        <v>-11125.35</v>
      </c>
      <c r="I25" s="31">
        <f t="shared" si="6"/>
        <v>-69509.5</v>
      </c>
      <c r="J25" s="31">
        <f t="shared" si="6"/>
        <v>-58286.5</v>
      </c>
      <c r="K25" s="31">
        <f t="shared" si="6"/>
        <v>-56678.3</v>
      </c>
      <c r="L25" s="31">
        <f t="shared" si="6"/>
        <v>-53492</v>
      </c>
      <c r="M25" s="31">
        <f t="shared" si="6"/>
        <v>-21082.9</v>
      </c>
      <c r="N25" s="31">
        <f t="shared" si="6"/>
        <v>-16469</v>
      </c>
      <c r="O25" s="31">
        <f t="shared" si="6"/>
        <v>-937004.7999999999</v>
      </c>
    </row>
    <row r="26" spans="1:15" ht="18.75" customHeight="1">
      <c r="A26" s="26" t="s">
        <v>42</v>
      </c>
      <c r="B26" s="32">
        <f>+B27</f>
        <v>-73960</v>
      </c>
      <c r="C26" s="32">
        <f>+C27</f>
        <v>-64177.5</v>
      </c>
      <c r="D26" s="32">
        <f aca="true" t="shared" si="7" ref="D26:O26">+D27</f>
        <v>-59615.2</v>
      </c>
      <c r="E26" s="32">
        <f t="shared" si="7"/>
        <v>-10191</v>
      </c>
      <c r="F26" s="32">
        <f t="shared" si="7"/>
        <v>-49372.6</v>
      </c>
      <c r="G26" s="32">
        <f t="shared" si="7"/>
        <v>-84606.8</v>
      </c>
      <c r="H26" s="32">
        <f t="shared" si="7"/>
        <v>-8191.5</v>
      </c>
      <c r="I26" s="32">
        <f t="shared" si="7"/>
        <v>-69509.5</v>
      </c>
      <c r="J26" s="32">
        <f t="shared" si="7"/>
        <v>-58286.5</v>
      </c>
      <c r="K26" s="32">
        <f t="shared" si="7"/>
        <v>-56678.3</v>
      </c>
      <c r="L26" s="32">
        <f t="shared" si="7"/>
        <v>-53492</v>
      </c>
      <c r="M26" s="32">
        <f t="shared" si="7"/>
        <v>-21082.9</v>
      </c>
      <c r="N26" s="32">
        <f t="shared" si="7"/>
        <v>-16469</v>
      </c>
      <c r="O26" s="32">
        <f t="shared" si="7"/>
        <v>-625632.8</v>
      </c>
    </row>
    <row r="27" spans="1:26" ht="18.75" customHeight="1">
      <c r="A27" s="28" t="s">
        <v>43</v>
      </c>
      <c r="B27" s="16">
        <f>ROUND((-B9)*$G$3,2)</f>
        <v>-73960</v>
      </c>
      <c r="C27" s="16">
        <f aca="true" t="shared" si="8" ref="C27:N27">ROUND((-C9)*$G$3,2)</f>
        <v>-64177.5</v>
      </c>
      <c r="D27" s="16">
        <f t="shared" si="8"/>
        <v>-59615.2</v>
      </c>
      <c r="E27" s="16">
        <f t="shared" si="8"/>
        <v>-10191</v>
      </c>
      <c r="F27" s="16">
        <f t="shared" si="8"/>
        <v>-49372.6</v>
      </c>
      <c r="G27" s="16">
        <f t="shared" si="8"/>
        <v>-84606.8</v>
      </c>
      <c r="H27" s="16">
        <f t="shared" si="8"/>
        <v>-8191.5</v>
      </c>
      <c r="I27" s="16">
        <f t="shared" si="8"/>
        <v>-69509.5</v>
      </c>
      <c r="J27" s="16">
        <f t="shared" si="8"/>
        <v>-58286.5</v>
      </c>
      <c r="K27" s="16">
        <f t="shared" si="8"/>
        <v>-56678.3</v>
      </c>
      <c r="L27" s="16">
        <f t="shared" si="8"/>
        <v>-53492</v>
      </c>
      <c r="M27" s="16">
        <f t="shared" si="8"/>
        <v>-21082.9</v>
      </c>
      <c r="N27" s="16">
        <f t="shared" si="8"/>
        <v>-16469</v>
      </c>
      <c r="O27" s="33">
        <f aca="true" t="shared" si="9" ref="O27:O44">SUM(B27:N27)</f>
        <v>-625632.8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-9888.1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-2933.85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-12821.95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-9888.1</v>
      </c>
      <c r="E29" s="34">
        <v>0</v>
      </c>
      <c r="F29" s="34">
        <v>0</v>
      </c>
      <c r="G29" s="34">
        <v>0</v>
      </c>
      <c r="H29" s="34">
        <v>-2933.85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-12821.95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433355.41000000003</v>
      </c>
      <c r="C42" s="37">
        <f aca="true" t="shared" si="11" ref="C42:N42">+C17+C25</f>
        <v>306859.47000000003</v>
      </c>
      <c r="D42" s="37">
        <f t="shared" si="11"/>
        <v>263649.95</v>
      </c>
      <c r="E42" s="37">
        <f t="shared" si="11"/>
        <v>90014.79</v>
      </c>
      <c r="F42" s="37">
        <f t="shared" si="11"/>
        <v>1225.8800000000047</v>
      </c>
      <c r="G42" s="37">
        <f t="shared" si="11"/>
        <v>381431.3</v>
      </c>
      <c r="H42" s="37">
        <f t="shared" si="11"/>
        <v>47551.579999999994</v>
      </c>
      <c r="I42" s="37">
        <f t="shared" si="11"/>
        <v>285000.56</v>
      </c>
      <c r="J42" s="37">
        <f t="shared" si="11"/>
        <v>295160.1</v>
      </c>
      <c r="K42" s="37">
        <f t="shared" si="11"/>
        <v>417054.81999999995</v>
      </c>
      <c r="L42" s="37">
        <f t="shared" si="11"/>
        <v>409947.24000000005</v>
      </c>
      <c r="M42" s="37">
        <f t="shared" si="11"/>
        <v>173224.49000000002</v>
      </c>
      <c r="N42" s="37">
        <f t="shared" si="11"/>
        <v>80644.26000000001</v>
      </c>
      <c r="O42" s="37">
        <f>SUM(B42:N42)</f>
        <v>3185119.8500000006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-326149.69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-326149.69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-27599.64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-27599.64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433355.42</v>
      </c>
      <c r="C48" s="52">
        <f t="shared" si="12"/>
        <v>306859.47</v>
      </c>
      <c r="D48" s="52">
        <f t="shared" si="12"/>
        <v>263649.96</v>
      </c>
      <c r="E48" s="52">
        <f t="shared" si="12"/>
        <v>90014.79</v>
      </c>
      <c r="F48" s="52">
        <f t="shared" si="12"/>
        <v>1225.87</v>
      </c>
      <c r="G48" s="52">
        <f t="shared" si="12"/>
        <v>381431.3</v>
      </c>
      <c r="H48" s="52">
        <f t="shared" si="12"/>
        <v>47551.59</v>
      </c>
      <c r="I48" s="52">
        <f t="shared" si="12"/>
        <v>285000.56</v>
      </c>
      <c r="J48" s="52">
        <f t="shared" si="12"/>
        <v>295160.1</v>
      </c>
      <c r="K48" s="52">
        <f t="shared" si="12"/>
        <v>417054.81</v>
      </c>
      <c r="L48" s="52">
        <f t="shared" si="12"/>
        <v>409947.24</v>
      </c>
      <c r="M48" s="52">
        <f t="shared" si="12"/>
        <v>173224.49</v>
      </c>
      <c r="N48" s="52">
        <f t="shared" si="12"/>
        <v>80644.26</v>
      </c>
      <c r="O48" s="37">
        <f t="shared" si="12"/>
        <v>3185119.8600000003</v>
      </c>
      <c r="Q48"/>
    </row>
    <row r="49" spans="1:18" ht="18.75" customHeight="1">
      <c r="A49" s="26" t="s">
        <v>61</v>
      </c>
      <c r="B49" s="52">
        <v>352962.05</v>
      </c>
      <c r="C49" s="52">
        <v>211304.02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564266.07</v>
      </c>
      <c r="P49"/>
      <c r="Q49"/>
      <c r="R49" s="44"/>
    </row>
    <row r="50" spans="1:16" ht="18.75" customHeight="1">
      <c r="A50" s="26" t="s">
        <v>62</v>
      </c>
      <c r="B50" s="52">
        <v>80393.37</v>
      </c>
      <c r="C50" s="52">
        <v>95555.45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175948.82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263649.96</v>
      </c>
      <c r="E51" s="53">
        <v>0</v>
      </c>
      <c r="F51" s="53">
        <v>0</v>
      </c>
      <c r="G51" s="53">
        <v>0</v>
      </c>
      <c r="H51" s="52">
        <v>47551.59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311201.55000000005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90014.79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90014.79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1225.87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1225.87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381431.3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381431.3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285000.56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285000.56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295160.1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295160.1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417054.81</v>
      </c>
      <c r="L57" s="32">
        <v>409947.24</v>
      </c>
      <c r="M57" s="53">
        <v>0</v>
      </c>
      <c r="N57" s="53">
        <v>0</v>
      </c>
      <c r="O57" s="37">
        <f t="shared" si="13"/>
        <v>827002.05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173224.49</v>
      </c>
      <c r="N58" s="53">
        <v>0</v>
      </c>
      <c r="O58" s="37">
        <f t="shared" si="13"/>
        <v>173224.49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80644.26</v>
      </c>
      <c r="O59" s="56">
        <f t="shared" si="13"/>
        <v>80644.26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 s="69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2020-01-02T21:45:11Z</dcterms:modified>
  <cp:category/>
  <cp:version/>
  <cp:contentType/>
  <cp:contentStatus/>
</cp:coreProperties>
</file>