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<sst xmlns="http://schemas.openxmlformats.org/spreadsheetml/2006/main" count="77" uniqueCount="74">
  <si>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</si>
  <si>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</si>
  <si>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</si>
  <si>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</si>
  <si>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</si>
  <si>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</si>
  <si>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</si>
  <si>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</si>
  <si>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</si>
  <si>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</si>
  <si>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</si>
  <si>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</si>
  <si>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</si>
  <si>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</si>
  <si>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</si>
  <si>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</si>
  <si>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</si>
  <si>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</si>
  <si>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</si>
  <si>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</si>
  <si>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</si>
  <si>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</si>
  <si>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</si>
  <si>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</si>
  <si>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</si>
  <si>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</si>
  <si>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</si>
  <si>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</si>
  <si>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</si>
  <si>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</si>
  <si>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</si>
  <si>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</si>
  <si>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</si>
  <si>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</si>
  <si>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</si>
  <si>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</si>
  <si>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</si>
  <si>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</si>
  <si>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</si>
  <si>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</si>
  <si>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</si>
  <si>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</si>
  <si>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</si>
  <si>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</si>
  <si>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</si>
  <si>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</si>
  <si>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</si>
  <si>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</si>
  <si>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</si>
  <si>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</si>
  <si>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</si>
  <si>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</si>
  <si>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</si>
  <si>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</si>
  <si>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</si>
  <si>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</si>
  <si>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</si>
  <si>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</si>
  <si>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</si>
  <si>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</si>
  <si>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</si>
  <si>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</si>
  <si>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</si>
  <si>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</si>
  <si>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</si>
  <si>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</si>
  <si>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</si>
  <si>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</si>
  <si>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</si>
  <si>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</si>
  <si>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</si>
  <si>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</si>
  <si>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</si>
  <si>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17/12/19 - VENCIMENTO 24/12/19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</si>
</sst>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415708</v>
      </c>
      <c r="C7" s="9">
        <f t="shared" si="0"/>
        <v>327014</v>
      </c>
      <c r="D7" s="9">
        <f t="shared" si="0"/>
        <v>309258</v>
      </c>
      <c r="E7" s="9">
        <f t="shared" si="0"/>
        <v>55369</v>
      </c>
      <c r="F7" s="9">
        <f t="shared" si="0"/>
        <v>281020</v>
      </c>
      <c r="G7" s="9">
        <f t="shared" si="0"/>
        <v>466267</v>
      </c>
      <c r="H7" s="9">
        <f t="shared" si="0"/>
        <v>59543</v>
      </c>
      <c r="I7" s="9">
        <f t="shared" si="0"/>
        <v>325683</v>
      </c>
      <c r="J7" s="9">
        <f t="shared" si="0"/>
        <v>273401</v>
      </c>
      <c r="K7" s="9">
        <f t="shared" si="0"/>
        <v>402919</v>
      </c>
      <c r="L7" s="9">
        <f t="shared" si="0"/>
        <v>319060</v>
      </c>
      <c r="M7" s="9">
        <f t="shared" si="0"/>
        <v>127831</v>
      </c>
      <c r="N7" s="9">
        <f t="shared" si="0"/>
        <v>93004</v>
      </c>
      <c r="O7" s="9">
        <f t="shared" si="0"/>
        <v>3456077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18698</v>
      </c>
      <c r="C8" s="11">
        <f t="shared" si="1"/>
        <v>20103</v>
      </c>
      <c r="D8" s="11">
        <f t="shared" si="1"/>
        <v>13003</v>
      </c>
      <c r="E8" s="11">
        <f t="shared" si="1"/>
        <v>2581</v>
      </c>
      <c r="F8" s="11">
        <f t="shared" si="1"/>
        <v>11932</v>
      </c>
      <c r="G8" s="11">
        <f t="shared" si="1"/>
        <v>22203</v>
      </c>
      <c r="H8" s="11">
        <f t="shared" si="1"/>
        <v>3259</v>
      </c>
      <c r="I8" s="11">
        <f t="shared" si="1"/>
        <v>19666</v>
      </c>
      <c r="J8" s="11">
        <f t="shared" si="1"/>
        <v>15811</v>
      </c>
      <c r="K8" s="11">
        <f t="shared" si="1"/>
        <v>13449</v>
      </c>
      <c r="L8" s="11">
        <f t="shared" si="1"/>
        <v>12297</v>
      </c>
      <c r="M8" s="11">
        <f t="shared" si="1"/>
        <v>6968</v>
      </c>
      <c r="N8" s="11">
        <f t="shared" si="1"/>
        <v>6282</v>
      </c>
      <c r="O8" s="11">
        <f t="shared" si="1"/>
        <v>166252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18698</v>
      </c>
      <c r="C9" s="11">
        <v>20103</v>
      </c>
      <c r="D9" s="11">
        <v>13003</v>
      </c>
      <c r="E9" s="11">
        <v>2581</v>
      </c>
      <c r="F9" s="11">
        <v>11932</v>
      </c>
      <c r="G9" s="11">
        <v>22203</v>
      </c>
      <c r="H9" s="11">
        <v>3251</v>
      </c>
      <c r="I9" s="11">
        <v>19666</v>
      </c>
      <c r="J9" s="11">
        <v>15811</v>
      </c>
      <c r="K9" s="11">
        <v>13445</v>
      </c>
      <c r="L9" s="11">
        <v>12297</v>
      </c>
      <c r="M9" s="11">
        <v>6958</v>
      </c>
      <c r="N9" s="11">
        <v>6282</v>
      </c>
      <c r="O9" s="11">
        <f>SUM(B9:N9)</f>
        <v>166230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4</v>
      </c>
      <c r="L10" s="13">
        <v>0</v>
      </c>
      <c r="M10" s="13">
        <v>10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397010</v>
      </c>
      <c r="C11" s="13">
        <v>306911</v>
      </c>
      <c r="D11" s="13">
        <v>296255</v>
      </c>
      <c r="E11" s="13">
        <v>52788</v>
      </c>
      <c r="F11" s="13">
        <v>269088</v>
      </c>
      <c r="G11" s="13">
        <v>444064</v>
      </c>
      <c r="H11" s="13">
        <v>56284</v>
      </c>
      <c r="I11" s="13">
        <v>306017</v>
      </c>
      <c r="J11" s="13">
        <v>257590</v>
      </c>
      <c r="K11" s="13">
        <v>389470</v>
      </c>
      <c r="L11" s="13">
        <v>306763</v>
      </c>
      <c r="M11" s="13">
        <v>120863</v>
      </c>
      <c r="N11" s="13">
        <v>86722</v>
      </c>
      <c r="O11" s="11">
        <f>SUM(B11:N11)</f>
        <v>3289825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990335.75</v>
      </c>
      <c r="C17" s="24">
        <f aca="true" t="shared" si="2" ref="C17:O17">C18+C19+C20+C21+C22+C23</f>
        <v>827800.79</v>
      </c>
      <c r="D17" s="24">
        <f t="shared" si="2"/>
        <v>629221.75</v>
      </c>
      <c r="E17" s="24">
        <f t="shared" si="2"/>
        <v>180208.33</v>
      </c>
      <c r="F17" s="24">
        <f t="shared" si="2"/>
        <v>684966.59</v>
      </c>
      <c r="G17" s="24">
        <f t="shared" si="2"/>
        <v>953642.6499999999</v>
      </c>
      <c r="H17" s="24">
        <f t="shared" si="2"/>
        <v>170494.34</v>
      </c>
      <c r="I17" s="24">
        <f t="shared" si="2"/>
        <v>752297.1399999999</v>
      </c>
      <c r="J17" s="24">
        <f t="shared" si="2"/>
        <v>694219.46</v>
      </c>
      <c r="K17" s="24">
        <f t="shared" si="2"/>
        <v>927682.6200000001</v>
      </c>
      <c r="L17" s="24">
        <f t="shared" si="2"/>
        <v>829644.76</v>
      </c>
      <c r="M17" s="24">
        <f t="shared" si="2"/>
        <v>440143.7</v>
      </c>
      <c r="N17" s="24">
        <f t="shared" si="2"/>
        <v>244252.67</v>
      </c>
      <c r="O17" s="24">
        <f t="shared" si="2"/>
        <v>8324910.550000002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928774.81</v>
      </c>
      <c r="C18" s="22">
        <f t="shared" si="3"/>
        <v>754584.81</v>
      </c>
      <c r="D18" s="22">
        <f t="shared" si="3"/>
        <v>625690.79</v>
      </c>
      <c r="E18" s="22">
        <f t="shared" si="3"/>
        <v>191637.65</v>
      </c>
      <c r="F18" s="22">
        <f t="shared" si="3"/>
        <v>658767.08</v>
      </c>
      <c r="G18" s="22">
        <f t="shared" si="3"/>
        <v>898543.14</v>
      </c>
      <c r="H18" s="22">
        <f t="shared" si="3"/>
        <v>153853.16</v>
      </c>
      <c r="I18" s="22">
        <f t="shared" si="3"/>
        <v>745553.52</v>
      </c>
      <c r="J18" s="22">
        <f t="shared" si="3"/>
        <v>629943.24</v>
      </c>
      <c r="K18" s="22">
        <f t="shared" si="3"/>
        <v>878121.67</v>
      </c>
      <c r="L18" s="22">
        <f t="shared" si="3"/>
        <v>791396.42</v>
      </c>
      <c r="M18" s="22">
        <f t="shared" si="3"/>
        <v>366299.73</v>
      </c>
      <c r="N18" s="22">
        <f t="shared" si="3"/>
        <v>240843.16</v>
      </c>
      <c r="O18" s="27">
        <f aca="true" t="shared" si="4" ref="O18:O23">SUM(B18:N18)</f>
        <v>7864009.180000002</v>
      </c>
    </row>
    <row r="19" spans="1:23" ht="18.75" customHeight="1">
      <c r="A19" s="26" t="s">
        <v>36</v>
      </c>
      <c r="B19" s="16">
        <f>IF(B15&lt;&gt;0,ROUND((B15-1)*B18,2),0)</f>
        <v>14241.46</v>
      </c>
      <c r="C19" s="22">
        <f aca="true" t="shared" si="5" ref="C19:N19">IF(C15&lt;&gt;0,ROUND((C15-1)*C18,2),0)</f>
        <v>26477.43</v>
      </c>
      <c r="D19" s="22">
        <f t="shared" si="5"/>
        <v>-6291.46</v>
      </c>
      <c r="E19" s="22">
        <f t="shared" si="5"/>
        <v>-15269.47</v>
      </c>
      <c r="F19" s="22">
        <f t="shared" si="5"/>
        <v>1423.05</v>
      </c>
      <c r="G19" s="22">
        <f t="shared" si="5"/>
        <v>34324.82</v>
      </c>
      <c r="H19" s="22">
        <f t="shared" si="5"/>
        <v>18950.27</v>
      </c>
      <c r="I19" s="22">
        <f t="shared" si="5"/>
        <v>-12743.04</v>
      </c>
      <c r="J19" s="22">
        <f t="shared" si="5"/>
        <v>32425.6</v>
      </c>
      <c r="K19" s="22">
        <f t="shared" si="5"/>
        <v>284.96</v>
      </c>
      <c r="L19" s="22">
        <f t="shared" si="5"/>
        <v>-4191.27</v>
      </c>
      <c r="M19" s="22">
        <f t="shared" si="5"/>
        <v>35070.27</v>
      </c>
      <c r="N19" s="22">
        <f t="shared" si="5"/>
        <v>-9979.12</v>
      </c>
      <c r="O19" s="27">
        <f t="shared" si="4"/>
        <v>114723.5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3882.25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184430.95000000004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-80401.4</v>
      </c>
      <c r="C25" s="31">
        <f>+C26+C28+C39+C40+C43-C44</f>
        <v>-86442.9</v>
      </c>
      <c r="D25" s="31">
        <f t="shared" si="6"/>
        <v>-189671.51999999993</v>
      </c>
      <c r="E25" s="31">
        <f t="shared" si="6"/>
        <v>-11098.3</v>
      </c>
      <c r="F25" s="31">
        <f t="shared" si="6"/>
        <v>-51307.6</v>
      </c>
      <c r="G25" s="31">
        <f t="shared" si="6"/>
        <v>-95472.9</v>
      </c>
      <c r="H25" s="31">
        <f t="shared" si="6"/>
        <v>-22504.02</v>
      </c>
      <c r="I25" s="31">
        <f t="shared" si="6"/>
        <v>-84563.8</v>
      </c>
      <c r="J25" s="31">
        <f t="shared" si="6"/>
        <v>-67987.3</v>
      </c>
      <c r="K25" s="31">
        <f t="shared" si="6"/>
        <v>-57813.5</v>
      </c>
      <c r="L25" s="31">
        <f t="shared" si="6"/>
        <v>-52877.1</v>
      </c>
      <c r="M25" s="31">
        <f t="shared" si="6"/>
        <v>-29919.4</v>
      </c>
      <c r="N25" s="31">
        <f t="shared" si="6"/>
        <v>-27012.6</v>
      </c>
      <c r="O25" s="31">
        <f t="shared" si="6"/>
        <v>-857072.3400000001</v>
      </c>
    </row>
    <row r="26" spans="1:15" ht="18.75" customHeight="1">
      <c r="A26" s="26" t="s">
        <v>42</v>
      </c>
      <c r="B26" s="32">
        <f>+B27</f>
        <v>-80401.4</v>
      </c>
      <c r="C26" s="32">
        <f>+C27</f>
        <v>-86442.9</v>
      </c>
      <c r="D26" s="32">
        <f aca="true" t="shared" si="7" ref="D26:O26">+D27</f>
        <v>-55912.9</v>
      </c>
      <c r="E26" s="32">
        <f t="shared" si="7"/>
        <v>-11098.3</v>
      </c>
      <c r="F26" s="32">
        <f t="shared" si="7"/>
        <v>-51307.6</v>
      </c>
      <c r="G26" s="32">
        <f t="shared" si="7"/>
        <v>-95472.9</v>
      </c>
      <c r="H26" s="32">
        <f t="shared" si="7"/>
        <v>-13979.3</v>
      </c>
      <c r="I26" s="32">
        <f t="shared" si="7"/>
        <v>-84563.8</v>
      </c>
      <c r="J26" s="32">
        <f t="shared" si="7"/>
        <v>-67987.3</v>
      </c>
      <c r="K26" s="32">
        <f t="shared" si="7"/>
        <v>-57813.5</v>
      </c>
      <c r="L26" s="32">
        <f t="shared" si="7"/>
        <v>-52877.1</v>
      </c>
      <c r="M26" s="32">
        <f t="shared" si="7"/>
        <v>-29919.4</v>
      </c>
      <c r="N26" s="32">
        <f t="shared" si="7"/>
        <v>-27012.6</v>
      </c>
      <c r="O26" s="32">
        <f t="shared" si="7"/>
        <v>-714789</v>
      </c>
    </row>
    <row r="27" spans="1:26" ht="18.75" customHeight="1">
      <c r="A27" s="28" t="s">
        <v>43</v>
      </c>
      <c r="B27" s="16">
        <f>ROUND((-B9)*$G$3,2)</f>
        <v>-80401.4</v>
      </c>
      <c r="C27" s="16">
        <f aca="true" t="shared" si="8" ref="C27:N27">ROUND((-C9)*$G$3,2)</f>
        <v>-86442.9</v>
      </c>
      <c r="D27" s="16">
        <f t="shared" si="8"/>
        <v>-55912.9</v>
      </c>
      <c r="E27" s="16">
        <f t="shared" si="8"/>
        <v>-11098.3</v>
      </c>
      <c r="F27" s="16">
        <f t="shared" si="8"/>
        <v>-51307.6</v>
      </c>
      <c r="G27" s="16">
        <f t="shared" si="8"/>
        <v>-95472.9</v>
      </c>
      <c r="H27" s="16">
        <f t="shared" si="8"/>
        <v>-13979.3</v>
      </c>
      <c r="I27" s="16">
        <f t="shared" si="8"/>
        <v>-84563.8</v>
      </c>
      <c r="J27" s="16">
        <f t="shared" si="8"/>
        <v>-67987.3</v>
      </c>
      <c r="K27" s="16">
        <f t="shared" si="8"/>
        <v>-57813.5</v>
      </c>
      <c r="L27" s="16">
        <f t="shared" si="8"/>
        <v>-52877.1</v>
      </c>
      <c r="M27" s="16">
        <f t="shared" si="8"/>
        <v>-29919.4</v>
      </c>
      <c r="N27" s="16">
        <f t="shared" si="8"/>
        <v>-27012.6</v>
      </c>
      <c r="O27" s="33">
        <f aca="true" t="shared" si="9" ref="O27:O44">SUM(B27:N27)</f>
        <v>-714789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-133758.61999999994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-8524.720000000001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-142283.34000000003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-18488.82</v>
      </c>
      <c r="E29" s="34">
        <v>0</v>
      </c>
      <c r="F29" s="34">
        <v>0</v>
      </c>
      <c r="G29" s="34">
        <v>0</v>
      </c>
      <c r="H29" s="34">
        <v>-8524.72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-27013.54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580000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1297000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-580000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-115269.8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-115269.8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909934.35</v>
      </c>
      <c r="C42" s="37">
        <f aca="true" t="shared" si="11" ref="C42:N42">+C17+C25</f>
        <v>741357.89</v>
      </c>
      <c r="D42" s="37">
        <f t="shared" si="11"/>
        <v>439550.2300000001</v>
      </c>
      <c r="E42" s="37">
        <f t="shared" si="11"/>
        <v>169110.03</v>
      </c>
      <c r="F42" s="37">
        <f t="shared" si="11"/>
        <v>633658.99</v>
      </c>
      <c r="G42" s="37">
        <f t="shared" si="11"/>
        <v>858169.7499999999</v>
      </c>
      <c r="H42" s="37">
        <f t="shared" si="11"/>
        <v>147990.32</v>
      </c>
      <c r="I42" s="37">
        <f t="shared" si="11"/>
        <v>667733.3399999999</v>
      </c>
      <c r="J42" s="37">
        <f t="shared" si="11"/>
        <v>626232.1599999999</v>
      </c>
      <c r="K42" s="37">
        <f t="shared" si="11"/>
        <v>869869.1200000001</v>
      </c>
      <c r="L42" s="37">
        <f t="shared" si="11"/>
        <v>776767.66</v>
      </c>
      <c r="M42" s="37">
        <f t="shared" si="11"/>
        <v>410224.3</v>
      </c>
      <c r="N42" s="37">
        <f t="shared" si="11"/>
        <v>217240.07</v>
      </c>
      <c r="O42" s="37">
        <f>SUM(B42:N42)</f>
        <v>7467838.210000001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909934.35</v>
      </c>
      <c r="C48" s="52">
        <f t="shared" si="12"/>
        <v>741357.89</v>
      </c>
      <c r="D48" s="52">
        <f t="shared" si="12"/>
        <v>439550.23</v>
      </c>
      <c r="E48" s="52">
        <f t="shared" si="12"/>
        <v>169110.02</v>
      </c>
      <c r="F48" s="52">
        <f t="shared" si="12"/>
        <v>633659</v>
      </c>
      <c r="G48" s="52">
        <f t="shared" si="12"/>
        <v>858169.74</v>
      </c>
      <c r="H48" s="52">
        <f t="shared" si="12"/>
        <v>147990.31</v>
      </c>
      <c r="I48" s="52">
        <f t="shared" si="12"/>
        <v>667733.34</v>
      </c>
      <c r="J48" s="52">
        <f t="shared" si="12"/>
        <v>626232.16</v>
      </c>
      <c r="K48" s="52">
        <f t="shared" si="12"/>
        <v>869869.12</v>
      </c>
      <c r="L48" s="52">
        <f t="shared" si="12"/>
        <v>776767.66</v>
      </c>
      <c r="M48" s="52">
        <f t="shared" si="12"/>
        <v>410224.3</v>
      </c>
      <c r="N48" s="52">
        <f t="shared" si="12"/>
        <v>217240.06</v>
      </c>
      <c r="O48" s="37">
        <f t="shared" si="12"/>
        <v>7467838.18</v>
      </c>
      <c r="Q48"/>
    </row>
    <row r="49" spans="1:18" ht="18.75" customHeight="1">
      <c r="A49" s="26" t="s">
        <v>61</v>
      </c>
      <c r="B49" s="52">
        <v>743522.26</v>
      </c>
      <c r="C49" s="52">
        <v>550341.98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1293864.24</v>
      </c>
      <c r="P49"/>
      <c r="Q49"/>
      <c r="R49" s="44"/>
    </row>
    <row r="50" spans="1:16" ht="18.75" customHeight="1">
      <c r="A50" s="26" t="s">
        <v>62</v>
      </c>
      <c r="B50" s="52">
        <v>166412.09</v>
      </c>
      <c r="C50" s="52">
        <v>191015.91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357428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439550.23</v>
      </c>
      <c r="E51" s="53">
        <v>0</v>
      </c>
      <c r="F51" s="53">
        <v>0</v>
      </c>
      <c r="G51" s="53">
        <v>0</v>
      </c>
      <c r="H51" s="52">
        <v>147990.31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587540.54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169110.02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169110.02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633659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633659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858169.74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858169.74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667733.34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667733.34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626232.16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626232.16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869869.12</v>
      </c>
      <c r="L57" s="32">
        <v>776767.66</v>
      </c>
      <c r="M57" s="53">
        <v>0</v>
      </c>
      <c r="N57" s="53">
        <v>0</v>
      </c>
      <c r="O57" s="37">
        <f t="shared" si="13"/>
        <v>1646636.78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410224.3</v>
      </c>
      <c r="N58" s="53">
        <v>0</v>
      </c>
      <c r="O58" s="37">
        <f t="shared" si="13"/>
        <v>410224.3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217240.06</v>
      </c>
      <c r="O59" s="56">
        <f t="shared" si="13"/>
        <v>217240.06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2019-12-20T21:14:08Z</dcterms:modified>
  <cp:category/>
  <cp:version/>
  <cp:contentType/>
  <cp:contentStatus/>
</cp:coreProperties>
</file>