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<sst xmlns="http://schemas.openxmlformats.org/spreadsheetml/2006/main" count="77" uniqueCount="74">
  <si>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</si>
  <si>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</si>
  <si>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</si>
  <si>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</si>
  <si>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</si>
  <si>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</si>
  <si>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</si>
  <si>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</si>
  <si>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</si>
  <si>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</si>
  <si>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</si>
  <si>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</si>
  <si>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</si>
  <si>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</si>
  <si>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</si>
  <si>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</si>
  <si>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</si>
  <si>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</si>
  <si>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</si>
  <si>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</si>
  <si>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</si>
  <si>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</si>
  <si>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</si>
  <si>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</si>
  <si>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</si>
  <si>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</si>
  <si>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</si>
  <si>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</si>
  <si>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</si>
  <si>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</si>
  <si>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</si>
  <si>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</si>
  <si>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</si>
  <si>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</si>
  <si>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</si>
  <si>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</si>
  <si>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</si>
  <si>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</si>
  <si>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</si>
  <si>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</si>
  <si>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</si>
  <si>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</si>
  <si>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</si>
  <si>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</si>
  <si>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</si>
  <si>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</si>
  <si>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</si>
  <si>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</si>
  <si>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</si>
  <si>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</si>
  <si>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</si>
  <si>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</si>
  <si>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</si>
  <si>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</si>
  <si>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</si>
  <si>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</si>
  <si>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</si>
  <si>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</si>
  <si>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</si>
  <si>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</si>
  <si>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</si>
  <si>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</si>
  <si>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</si>
  <si>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</si>
  <si>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</si>
  <si>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</si>
  <si>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</si>
  <si>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</si>
  <si>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</si>
  <si>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</si>
  <si>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</si>
  <si>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</si>
  <si>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</si>
  <si>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15/12/19 - VENCIMENTO 20/12/19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</si>
</sst>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209154</v>
      </c>
      <c r="C7" s="9">
        <f t="shared" si="0"/>
        <v>140774</v>
      </c>
      <c r="D7" s="9">
        <f t="shared" si="0"/>
        <v>162428</v>
      </c>
      <c r="E7" s="9">
        <f t="shared" si="0"/>
        <v>29770</v>
      </c>
      <c r="F7" s="9">
        <f t="shared" si="0"/>
        <v>145402</v>
      </c>
      <c r="G7" s="9">
        <f t="shared" si="0"/>
        <v>219822</v>
      </c>
      <c r="H7" s="9">
        <f t="shared" si="0"/>
        <v>14655</v>
      </c>
      <c r="I7" s="9">
        <f t="shared" si="0"/>
        <v>148528</v>
      </c>
      <c r="J7" s="9">
        <f t="shared" si="0"/>
        <v>138971</v>
      </c>
      <c r="K7" s="9">
        <f t="shared" si="0"/>
        <v>200629</v>
      </c>
      <c r="L7" s="9">
        <f t="shared" si="0"/>
        <v>173795</v>
      </c>
      <c r="M7" s="9">
        <f t="shared" si="0"/>
        <v>54454</v>
      </c>
      <c r="N7" s="9">
        <f t="shared" si="0"/>
        <v>34640</v>
      </c>
      <c r="O7" s="9">
        <f t="shared" si="0"/>
        <v>1673022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14695</v>
      </c>
      <c r="C8" s="11">
        <f t="shared" si="1"/>
        <v>13345</v>
      </c>
      <c r="D8" s="11">
        <f t="shared" si="1"/>
        <v>11074</v>
      </c>
      <c r="E8" s="11">
        <f t="shared" si="1"/>
        <v>1775</v>
      </c>
      <c r="F8" s="11">
        <f t="shared" si="1"/>
        <v>9437</v>
      </c>
      <c r="G8" s="11">
        <f t="shared" si="1"/>
        <v>16315</v>
      </c>
      <c r="H8" s="11">
        <f t="shared" si="1"/>
        <v>1173</v>
      </c>
      <c r="I8" s="11">
        <f t="shared" si="1"/>
        <v>13731</v>
      </c>
      <c r="J8" s="11">
        <f t="shared" si="1"/>
        <v>11463</v>
      </c>
      <c r="K8" s="11">
        <f t="shared" si="1"/>
        <v>11165</v>
      </c>
      <c r="L8" s="11">
        <f t="shared" si="1"/>
        <v>10312</v>
      </c>
      <c r="M8" s="11">
        <f t="shared" si="1"/>
        <v>4164</v>
      </c>
      <c r="N8" s="11">
        <f t="shared" si="1"/>
        <v>3014</v>
      </c>
      <c r="O8" s="11">
        <f t="shared" si="1"/>
        <v>121663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14695</v>
      </c>
      <c r="C9" s="11">
        <v>13345</v>
      </c>
      <c r="D9" s="11">
        <v>11074</v>
      </c>
      <c r="E9" s="11">
        <v>1775</v>
      </c>
      <c r="F9" s="11">
        <v>9437</v>
      </c>
      <c r="G9" s="11">
        <v>16315</v>
      </c>
      <c r="H9" s="11">
        <v>1169</v>
      </c>
      <c r="I9" s="11">
        <v>13731</v>
      </c>
      <c r="J9" s="11">
        <v>11463</v>
      </c>
      <c r="K9" s="11">
        <v>11159</v>
      </c>
      <c r="L9" s="11">
        <v>10312</v>
      </c>
      <c r="M9" s="11">
        <v>4155</v>
      </c>
      <c r="N9" s="11">
        <v>3014</v>
      </c>
      <c r="O9" s="11">
        <f>SUM(B9:N9)</f>
        <v>121644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9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194459</v>
      </c>
      <c r="C11" s="13">
        <v>127429</v>
      </c>
      <c r="D11" s="13">
        <v>151354</v>
      </c>
      <c r="E11" s="13">
        <v>27995</v>
      </c>
      <c r="F11" s="13">
        <v>135965</v>
      </c>
      <c r="G11" s="13">
        <v>203507</v>
      </c>
      <c r="H11" s="13">
        <v>13482</v>
      </c>
      <c r="I11" s="13">
        <v>134797</v>
      </c>
      <c r="J11" s="13">
        <v>127508</v>
      </c>
      <c r="K11" s="13">
        <v>189464</v>
      </c>
      <c r="L11" s="13">
        <v>163483</v>
      </c>
      <c r="M11" s="13">
        <v>50290</v>
      </c>
      <c r="N11" s="13">
        <v>31626</v>
      </c>
      <c r="O11" s="11">
        <f>SUM(B11:N11)</f>
        <v>1551359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521776.61</v>
      </c>
      <c r="C17" s="24">
        <f aca="true" t="shared" si="2" ref="C17:O17">C18+C19+C20+C21+C22+C23</f>
        <v>382972.65</v>
      </c>
      <c r="D17" s="24">
        <f t="shared" si="2"/>
        <v>335142.36000000004</v>
      </c>
      <c r="E17" s="24">
        <f t="shared" si="2"/>
        <v>98667.23</v>
      </c>
      <c r="F17" s="24">
        <f t="shared" si="2"/>
        <v>366364.12999999995</v>
      </c>
      <c r="G17" s="24">
        <f t="shared" si="2"/>
        <v>460576.13999999996</v>
      </c>
      <c r="H17" s="24">
        <f t="shared" si="2"/>
        <v>40222.09</v>
      </c>
      <c r="I17" s="24">
        <f t="shared" si="2"/>
        <v>353685.49000000005</v>
      </c>
      <c r="J17" s="24">
        <f t="shared" si="2"/>
        <v>368535.78</v>
      </c>
      <c r="K17" s="24">
        <f t="shared" si="2"/>
        <v>486668.72000000003</v>
      </c>
      <c r="L17" s="24">
        <f t="shared" si="2"/>
        <v>471237.70999999996</v>
      </c>
      <c r="M17" s="24">
        <f t="shared" si="2"/>
        <v>209751.02000000002</v>
      </c>
      <c r="N17" s="24">
        <f t="shared" si="2"/>
        <v>99375.57</v>
      </c>
      <c r="O17" s="24">
        <f t="shared" si="2"/>
        <v>4194975.5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467291.87</v>
      </c>
      <c r="C18" s="22">
        <f t="shared" si="3"/>
        <v>324836.01</v>
      </c>
      <c r="D18" s="22">
        <f t="shared" si="3"/>
        <v>328624.33</v>
      </c>
      <c r="E18" s="22">
        <f t="shared" si="3"/>
        <v>103036.95</v>
      </c>
      <c r="F18" s="22">
        <f t="shared" si="3"/>
        <v>340851.37</v>
      </c>
      <c r="G18" s="22">
        <f t="shared" si="3"/>
        <v>423618.98</v>
      </c>
      <c r="H18" s="22">
        <f t="shared" si="3"/>
        <v>37867.05</v>
      </c>
      <c r="I18" s="22">
        <f t="shared" si="3"/>
        <v>340010.3</v>
      </c>
      <c r="J18" s="22">
        <f t="shared" si="3"/>
        <v>320203.08</v>
      </c>
      <c r="K18" s="22">
        <f t="shared" si="3"/>
        <v>437250.84</v>
      </c>
      <c r="L18" s="22">
        <f t="shared" si="3"/>
        <v>431081.12</v>
      </c>
      <c r="M18" s="22">
        <f t="shared" si="3"/>
        <v>156037.94</v>
      </c>
      <c r="N18" s="22">
        <f t="shared" si="3"/>
        <v>89703.74</v>
      </c>
      <c r="O18" s="27">
        <f aca="true" t="shared" si="4" ref="O18:O23">SUM(B18:N18)</f>
        <v>3800413.58</v>
      </c>
    </row>
    <row r="19" spans="1:23" ht="18.75" customHeight="1">
      <c r="A19" s="26" t="s">
        <v>36</v>
      </c>
      <c r="B19" s="16">
        <f>IF(B15&lt;&gt;0,ROUND((B15-1)*B18,2),0)</f>
        <v>7165.26</v>
      </c>
      <c r="C19" s="22">
        <f aca="true" t="shared" si="5" ref="C19:N19">IF(C15&lt;&gt;0,ROUND((C15-1)*C18,2),0)</f>
        <v>11398.09</v>
      </c>
      <c r="D19" s="22">
        <f t="shared" si="5"/>
        <v>-3304.39</v>
      </c>
      <c r="E19" s="22">
        <f t="shared" si="5"/>
        <v>-8209.87</v>
      </c>
      <c r="F19" s="22">
        <f t="shared" si="5"/>
        <v>736.3</v>
      </c>
      <c r="G19" s="22">
        <f t="shared" si="5"/>
        <v>16182.47</v>
      </c>
      <c r="H19" s="22">
        <f t="shared" si="5"/>
        <v>4664.13</v>
      </c>
      <c r="I19" s="22">
        <f t="shared" si="5"/>
        <v>-5811.47</v>
      </c>
      <c r="J19" s="22">
        <f t="shared" si="5"/>
        <v>16482.08</v>
      </c>
      <c r="K19" s="22">
        <f t="shared" si="5"/>
        <v>141.89</v>
      </c>
      <c r="L19" s="22">
        <f t="shared" si="5"/>
        <v>-2283.02</v>
      </c>
      <c r="M19" s="22">
        <f t="shared" si="5"/>
        <v>14939.38</v>
      </c>
      <c r="N19" s="22">
        <f t="shared" si="5"/>
        <v>-3716.8</v>
      </c>
      <c r="O19" s="27">
        <f t="shared" si="4"/>
        <v>48384.049999999996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184430.95000000004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-63188.5</v>
      </c>
      <c r="C25" s="31">
        <f>+C26+C28+C39+C40+C43-C44</f>
        <v>-57383.5</v>
      </c>
      <c r="D25" s="31">
        <f t="shared" si="6"/>
        <v>-57284.64</v>
      </c>
      <c r="E25" s="31">
        <f t="shared" si="6"/>
        <v>-7632.5</v>
      </c>
      <c r="F25" s="31">
        <f t="shared" si="6"/>
        <v>-40579.1</v>
      </c>
      <c r="G25" s="31">
        <f t="shared" si="6"/>
        <v>-70154.5</v>
      </c>
      <c r="H25" s="31">
        <f t="shared" si="6"/>
        <v>-7037.799999999999</v>
      </c>
      <c r="I25" s="31">
        <f t="shared" si="6"/>
        <v>-59043.3</v>
      </c>
      <c r="J25" s="31">
        <f t="shared" si="6"/>
        <v>-49290.9</v>
      </c>
      <c r="K25" s="31">
        <f t="shared" si="6"/>
        <v>-47983.7</v>
      </c>
      <c r="L25" s="31">
        <f t="shared" si="6"/>
        <v>-44341.6</v>
      </c>
      <c r="M25" s="31">
        <f t="shared" si="6"/>
        <v>-17866.5</v>
      </c>
      <c r="N25" s="31">
        <f t="shared" si="6"/>
        <v>-12960.2</v>
      </c>
      <c r="O25" s="31">
        <f t="shared" si="6"/>
        <v>-534746.7400000001</v>
      </c>
    </row>
    <row r="26" spans="1:15" ht="18.75" customHeight="1">
      <c r="A26" s="26" t="s">
        <v>42</v>
      </c>
      <c r="B26" s="32">
        <f>+B27</f>
        <v>-63188.5</v>
      </c>
      <c r="C26" s="32">
        <f>+C27</f>
        <v>-57383.5</v>
      </c>
      <c r="D26" s="32">
        <f aca="true" t="shared" si="7" ref="D26:O26">+D27</f>
        <v>-47618.2</v>
      </c>
      <c r="E26" s="32">
        <f t="shared" si="7"/>
        <v>-7632.5</v>
      </c>
      <c r="F26" s="32">
        <f t="shared" si="7"/>
        <v>-40579.1</v>
      </c>
      <c r="G26" s="32">
        <f t="shared" si="7"/>
        <v>-70154.5</v>
      </c>
      <c r="H26" s="32">
        <f t="shared" si="7"/>
        <v>-5026.7</v>
      </c>
      <c r="I26" s="32">
        <f t="shared" si="7"/>
        <v>-59043.3</v>
      </c>
      <c r="J26" s="32">
        <f t="shared" si="7"/>
        <v>-49290.9</v>
      </c>
      <c r="K26" s="32">
        <f t="shared" si="7"/>
        <v>-47983.7</v>
      </c>
      <c r="L26" s="32">
        <f t="shared" si="7"/>
        <v>-44341.6</v>
      </c>
      <c r="M26" s="32">
        <f t="shared" si="7"/>
        <v>-17866.5</v>
      </c>
      <c r="N26" s="32">
        <f t="shared" si="7"/>
        <v>-12960.2</v>
      </c>
      <c r="O26" s="32">
        <f t="shared" si="7"/>
        <v>-523069.20000000007</v>
      </c>
    </row>
    <row r="27" spans="1:26" ht="18.75" customHeight="1">
      <c r="A27" s="28" t="s">
        <v>43</v>
      </c>
      <c r="B27" s="16">
        <f>ROUND((-B9)*$G$3,2)</f>
        <v>-63188.5</v>
      </c>
      <c r="C27" s="16">
        <f aca="true" t="shared" si="8" ref="C27:N27">ROUND((-C9)*$G$3,2)</f>
        <v>-57383.5</v>
      </c>
      <c r="D27" s="16">
        <f t="shared" si="8"/>
        <v>-47618.2</v>
      </c>
      <c r="E27" s="16">
        <f t="shared" si="8"/>
        <v>-7632.5</v>
      </c>
      <c r="F27" s="16">
        <f t="shared" si="8"/>
        <v>-40579.1</v>
      </c>
      <c r="G27" s="16">
        <f t="shared" si="8"/>
        <v>-70154.5</v>
      </c>
      <c r="H27" s="16">
        <f t="shared" si="8"/>
        <v>-5026.7</v>
      </c>
      <c r="I27" s="16">
        <f t="shared" si="8"/>
        <v>-59043.3</v>
      </c>
      <c r="J27" s="16">
        <f t="shared" si="8"/>
        <v>-49290.9</v>
      </c>
      <c r="K27" s="16">
        <f t="shared" si="8"/>
        <v>-47983.7</v>
      </c>
      <c r="L27" s="16">
        <f t="shared" si="8"/>
        <v>-44341.6</v>
      </c>
      <c r="M27" s="16">
        <f t="shared" si="8"/>
        <v>-17866.5</v>
      </c>
      <c r="N27" s="16">
        <f t="shared" si="8"/>
        <v>-12960.2</v>
      </c>
      <c r="O27" s="33">
        <f aca="true" t="shared" si="9" ref="O27:O44">SUM(B27:N27)</f>
        <v>-523069.20000000007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-9666.44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-2011.1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-11677.54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-9666.44</v>
      </c>
      <c r="E29" s="34">
        <v>0</v>
      </c>
      <c r="F29" s="34">
        <v>0</v>
      </c>
      <c r="G29" s="34">
        <v>0</v>
      </c>
      <c r="H29" s="34">
        <v>-2011.1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-11677.54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458588.11</v>
      </c>
      <c r="C42" s="37">
        <f aca="true" t="shared" si="11" ref="C42:N42">+C17+C25</f>
        <v>325589.15</v>
      </c>
      <c r="D42" s="37">
        <f t="shared" si="11"/>
        <v>277857.72000000003</v>
      </c>
      <c r="E42" s="37">
        <f t="shared" si="11"/>
        <v>91034.73</v>
      </c>
      <c r="F42" s="37">
        <f t="shared" si="11"/>
        <v>325785.02999999997</v>
      </c>
      <c r="G42" s="37">
        <f t="shared" si="11"/>
        <v>390421.63999999996</v>
      </c>
      <c r="H42" s="37">
        <f t="shared" si="11"/>
        <v>33184.28999999999</v>
      </c>
      <c r="I42" s="37">
        <f t="shared" si="11"/>
        <v>294642.19000000006</v>
      </c>
      <c r="J42" s="37">
        <f t="shared" si="11"/>
        <v>319244.88</v>
      </c>
      <c r="K42" s="37">
        <f t="shared" si="11"/>
        <v>438685.02</v>
      </c>
      <c r="L42" s="37">
        <f t="shared" si="11"/>
        <v>426896.11</v>
      </c>
      <c r="M42" s="37">
        <f t="shared" si="11"/>
        <v>191884.52000000002</v>
      </c>
      <c r="N42" s="37">
        <f t="shared" si="11"/>
        <v>86415.37000000001</v>
      </c>
      <c r="O42" s="37">
        <f>SUM(B42:N42)</f>
        <v>3660228.76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458588.11</v>
      </c>
      <c r="C48" s="52">
        <f t="shared" si="12"/>
        <v>325589.14</v>
      </c>
      <c r="D48" s="52">
        <f t="shared" si="12"/>
        <v>277857.72</v>
      </c>
      <c r="E48" s="52">
        <f t="shared" si="12"/>
        <v>91034.73</v>
      </c>
      <c r="F48" s="52">
        <f t="shared" si="12"/>
        <v>325785.03</v>
      </c>
      <c r="G48" s="52">
        <f t="shared" si="12"/>
        <v>390421.63</v>
      </c>
      <c r="H48" s="52">
        <f t="shared" si="12"/>
        <v>33184.29</v>
      </c>
      <c r="I48" s="52">
        <f t="shared" si="12"/>
        <v>294642.18</v>
      </c>
      <c r="J48" s="52">
        <f t="shared" si="12"/>
        <v>319244.88</v>
      </c>
      <c r="K48" s="52">
        <f t="shared" si="12"/>
        <v>438685.03</v>
      </c>
      <c r="L48" s="52">
        <f t="shared" si="12"/>
        <v>426896.1</v>
      </c>
      <c r="M48" s="52">
        <f t="shared" si="12"/>
        <v>191884.52</v>
      </c>
      <c r="N48" s="52">
        <f t="shared" si="12"/>
        <v>86415.38</v>
      </c>
      <c r="O48" s="37">
        <f t="shared" si="12"/>
        <v>3660228.7399999998</v>
      </c>
      <c r="Q48"/>
    </row>
    <row r="49" spans="1:18" ht="18.75" customHeight="1">
      <c r="A49" s="26" t="s">
        <v>61</v>
      </c>
      <c r="B49" s="52">
        <v>376683.38</v>
      </c>
      <c r="C49" s="52">
        <v>244670.46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621353.84</v>
      </c>
      <c r="P49"/>
      <c r="Q49"/>
      <c r="R49" s="44"/>
    </row>
    <row r="50" spans="1:16" ht="18.75" customHeight="1">
      <c r="A50" s="26" t="s">
        <v>62</v>
      </c>
      <c r="B50" s="52">
        <v>81904.73</v>
      </c>
      <c r="C50" s="52">
        <v>80918.68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162823.40999999997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277857.72</v>
      </c>
      <c r="E51" s="53">
        <v>0</v>
      </c>
      <c r="F51" s="53">
        <v>0</v>
      </c>
      <c r="G51" s="53">
        <v>0</v>
      </c>
      <c r="H51" s="52">
        <v>33184.29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311042.00999999995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91034.73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91034.73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325785.03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325785.03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390421.63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390421.63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294642.18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294642.18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319244.88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319244.88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438685.03</v>
      </c>
      <c r="L57" s="32">
        <v>426896.1</v>
      </c>
      <c r="M57" s="53">
        <v>0</v>
      </c>
      <c r="N57" s="53">
        <v>0</v>
      </c>
      <c r="O57" s="37">
        <f t="shared" si="13"/>
        <v>865581.13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191884.52</v>
      </c>
      <c r="N58" s="53">
        <v>0</v>
      </c>
      <c r="O58" s="37">
        <f t="shared" si="13"/>
        <v>191884.52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86415.38</v>
      </c>
      <c r="O59" s="56">
        <f t="shared" si="13"/>
        <v>86415.38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2019-12-20T21:11:10Z</dcterms:modified>
  <cp:category/>
  <cp:version/>
  <cp:contentType/>
  <cp:contentStatus/>
</cp:coreProperties>
</file>