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<sst xmlns="http://schemas.openxmlformats.org/spreadsheetml/2006/main" count="77" uniqueCount="74">
  <si>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</si>
  <si>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</si>
  <si>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</si>
  <si>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</si>
  <si>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</si>
  <si>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</si>
  <si>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</si>
  <si>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</si>
  <si>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</si>
  <si>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</si>
  <si>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</si>
  <si>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</si>
  <si>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</si>
  <si>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</si>
  <si>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</si>
  <si>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</si>
  <si>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</si>
  <si>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</si>
  <si>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</si>
  <si>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</si>
  <si>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</si>
  <si>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</si>
  <si>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</si>
  <si>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</si>
  <si>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</si>
  <si>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</si>
  <si>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</si>
  <si>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</si>
  <si>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</si>
  <si>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</si>
  <si>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</si>
  <si>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</si>
  <si>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</si>
  <si>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</si>
  <si>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</si>
  <si>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</si>
  <si>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</si>
  <si>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</si>
  <si>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</si>
  <si>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</si>
  <si>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</si>
  <si>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</si>
  <si>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</si>
  <si>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</si>
  <si>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</si>
  <si>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</si>
  <si>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</si>
  <si>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</si>
  <si>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</si>
  <si>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</si>
  <si>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</si>
  <si>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</si>
  <si>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</si>
  <si>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</si>
  <si>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</si>
  <si>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</si>
  <si>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</si>
  <si>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</si>
  <si>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</si>
  <si>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</si>
  <si>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</si>
  <si>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</si>
  <si>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</si>
  <si>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</si>
  <si>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</si>
  <si>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</si>
  <si>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</si>
  <si>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</si>
  <si>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</si>
  <si>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</si>
  <si>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</si>
  <si>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</si>
  <si>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</si>
  <si>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01/12/19 - VENCIMENTO 06/12/19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</si>
</sst>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193716</v>
      </c>
      <c r="C7" s="9">
        <f t="shared" si="0"/>
        <v>128045</v>
      </c>
      <c r="D7" s="9">
        <f t="shared" si="0"/>
        <v>152848</v>
      </c>
      <c r="E7" s="9">
        <f t="shared" si="0"/>
        <v>24870</v>
      </c>
      <c r="F7" s="9">
        <f t="shared" si="0"/>
        <v>139986</v>
      </c>
      <c r="G7" s="9">
        <f t="shared" si="0"/>
        <v>201933</v>
      </c>
      <c r="H7" s="9">
        <f t="shared" si="0"/>
        <v>20896</v>
      </c>
      <c r="I7" s="9">
        <f t="shared" si="0"/>
        <v>138851</v>
      </c>
      <c r="J7" s="9">
        <f t="shared" si="0"/>
        <v>132085</v>
      </c>
      <c r="K7" s="9">
        <f t="shared" si="0"/>
        <v>193607</v>
      </c>
      <c r="L7" s="9">
        <f t="shared" si="0"/>
        <v>160906</v>
      </c>
      <c r="M7" s="9">
        <f t="shared" si="0"/>
        <v>52935</v>
      </c>
      <c r="N7" s="9">
        <f t="shared" si="0"/>
        <v>30483</v>
      </c>
      <c r="O7" s="9">
        <f t="shared" si="0"/>
        <v>1571161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13452</v>
      </c>
      <c r="C8" s="11">
        <f t="shared" si="1"/>
        <v>11412</v>
      </c>
      <c r="D8" s="11">
        <f t="shared" si="1"/>
        <v>10207</v>
      </c>
      <c r="E8" s="11">
        <f t="shared" si="1"/>
        <v>1369</v>
      </c>
      <c r="F8" s="11">
        <f t="shared" si="1"/>
        <v>8705</v>
      </c>
      <c r="G8" s="11">
        <f t="shared" si="1"/>
        <v>14521</v>
      </c>
      <c r="H8" s="11">
        <f t="shared" si="1"/>
        <v>1519</v>
      </c>
      <c r="I8" s="11">
        <f t="shared" si="1"/>
        <v>12839</v>
      </c>
      <c r="J8" s="11">
        <f t="shared" si="1"/>
        <v>10361</v>
      </c>
      <c r="K8" s="11">
        <f t="shared" si="1"/>
        <v>10788</v>
      </c>
      <c r="L8" s="11">
        <f t="shared" si="1"/>
        <v>9184</v>
      </c>
      <c r="M8" s="11">
        <f t="shared" si="1"/>
        <v>3900</v>
      </c>
      <c r="N8" s="11">
        <f t="shared" si="1"/>
        <v>2461</v>
      </c>
      <c r="O8" s="11">
        <f t="shared" si="1"/>
        <v>110718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13452</v>
      </c>
      <c r="C9" s="11">
        <v>11412</v>
      </c>
      <c r="D9" s="11">
        <v>10207</v>
      </c>
      <c r="E9" s="11">
        <v>1369</v>
      </c>
      <c r="F9" s="11">
        <v>8705</v>
      </c>
      <c r="G9" s="11">
        <v>14521</v>
      </c>
      <c r="H9" s="11">
        <v>1517</v>
      </c>
      <c r="I9" s="11">
        <v>12839</v>
      </c>
      <c r="J9" s="11">
        <v>10361</v>
      </c>
      <c r="K9" s="11">
        <v>10782</v>
      </c>
      <c r="L9" s="11">
        <v>9184</v>
      </c>
      <c r="M9" s="11">
        <v>3897</v>
      </c>
      <c r="N9" s="11">
        <v>2461</v>
      </c>
      <c r="O9" s="11">
        <f>SUM(B9:N9)</f>
        <v>110707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6</v>
      </c>
      <c r="L10" s="13">
        <v>0</v>
      </c>
      <c r="M10" s="13">
        <v>3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180264</v>
      </c>
      <c r="C11" s="13">
        <v>116633</v>
      </c>
      <c r="D11" s="13">
        <v>142641</v>
      </c>
      <c r="E11" s="13">
        <v>23501</v>
      </c>
      <c r="F11" s="13">
        <v>131281</v>
      </c>
      <c r="G11" s="13">
        <v>187412</v>
      </c>
      <c r="H11" s="13">
        <v>19377</v>
      </c>
      <c r="I11" s="13">
        <v>126012</v>
      </c>
      <c r="J11" s="13">
        <v>121724</v>
      </c>
      <c r="K11" s="13">
        <v>182819</v>
      </c>
      <c r="L11" s="13">
        <v>151722</v>
      </c>
      <c r="M11" s="13">
        <v>49035</v>
      </c>
      <c r="N11" s="13">
        <v>28022</v>
      </c>
      <c r="O11" s="11">
        <f>SUM(B11:N11)</f>
        <v>1460443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486756.14999999997</v>
      </c>
      <c r="C17" s="24">
        <f aca="true" t="shared" si="2" ref="C17:O17">C18+C19+C20+C21+C22+C23</f>
        <v>352569.84</v>
      </c>
      <c r="D17" s="24">
        <f t="shared" si="2"/>
        <v>315954.99000000005</v>
      </c>
      <c r="E17" s="24">
        <f t="shared" si="2"/>
        <v>81897.12999999999</v>
      </c>
      <c r="F17" s="24">
        <f t="shared" si="2"/>
        <v>353640.50999999995</v>
      </c>
      <c r="G17" s="24">
        <f t="shared" si="2"/>
        <v>424785.32</v>
      </c>
      <c r="H17" s="24">
        <f t="shared" si="2"/>
        <v>58334.479999999996</v>
      </c>
      <c r="I17" s="24">
        <f t="shared" si="2"/>
        <v>331911.53</v>
      </c>
      <c r="J17" s="24">
        <f t="shared" si="2"/>
        <v>352420.95</v>
      </c>
      <c r="K17" s="24">
        <f t="shared" si="2"/>
        <v>471360.01999999996</v>
      </c>
      <c r="L17" s="24">
        <f t="shared" si="2"/>
        <v>436119.05</v>
      </c>
      <c r="M17" s="24">
        <f t="shared" si="2"/>
        <v>202990.81</v>
      </c>
      <c r="N17" s="24">
        <f t="shared" si="2"/>
        <v>89056.65000000001</v>
      </c>
      <c r="O17" s="24">
        <f t="shared" si="2"/>
        <v>3957797.43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432800.29</v>
      </c>
      <c r="C18" s="22">
        <f t="shared" si="3"/>
        <v>295463.84</v>
      </c>
      <c r="D18" s="22">
        <f t="shared" si="3"/>
        <v>309242.07</v>
      </c>
      <c r="E18" s="22">
        <f t="shared" si="3"/>
        <v>86077.56</v>
      </c>
      <c r="F18" s="22">
        <f t="shared" si="3"/>
        <v>328155.18</v>
      </c>
      <c r="G18" s="22">
        <f t="shared" si="3"/>
        <v>389145.08</v>
      </c>
      <c r="H18" s="22">
        <f t="shared" si="3"/>
        <v>53993.17</v>
      </c>
      <c r="I18" s="22">
        <f t="shared" si="3"/>
        <v>317857.71</v>
      </c>
      <c r="J18" s="22">
        <f t="shared" si="3"/>
        <v>304337.05</v>
      </c>
      <c r="K18" s="22">
        <f t="shared" si="3"/>
        <v>421947.1</v>
      </c>
      <c r="L18" s="22">
        <f t="shared" si="3"/>
        <v>399111.24</v>
      </c>
      <c r="M18" s="22">
        <f t="shared" si="3"/>
        <v>151685.24</v>
      </c>
      <c r="N18" s="22">
        <f t="shared" si="3"/>
        <v>78938.78</v>
      </c>
      <c r="O18" s="27">
        <f aca="true" t="shared" si="4" ref="O18:O23">SUM(B18:N18)</f>
        <v>3568754.31</v>
      </c>
    </row>
    <row r="19" spans="1:23" ht="18.75" customHeight="1">
      <c r="A19" s="26" t="s">
        <v>36</v>
      </c>
      <c r="B19" s="16">
        <f>IF(B15&lt;&gt;0,ROUND((B15-1)*B18,2),0)</f>
        <v>6636.38</v>
      </c>
      <c r="C19" s="22">
        <f aca="true" t="shared" si="5" ref="C19:N19">IF(C15&lt;&gt;0,ROUND((C15-1)*C18,2),0)</f>
        <v>10367.45</v>
      </c>
      <c r="D19" s="22">
        <f t="shared" si="5"/>
        <v>-3109.5</v>
      </c>
      <c r="E19" s="22">
        <f t="shared" si="5"/>
        <v>-6858.56</v>
      </c>
      <c r="F19" s="22">
        <f t="shared" si="5"/>
        <v>708.87</v>
      </c>
      <c r="G19" s="22">
        <f t="shared" si="5"/>
        <v>14865.55</v>
      </c>
      <c r="H19" s="22">
        <f t="shared" si="5"/>
        <v>6650.4</v>
      </c>
      <c r="I19" s="22">
        <f t="shared" si="5"/>
        <v>-5432.84</v>
      </c>
      <c r="J19" s="22">
        <f t="shared" si="5"/>
        <v>15665.4</v>
      </c>
      <c r="K19" s="22">
        <f t="shared" si="5"/>
        <v>136.93</v>
      </c>
      <c r="L19" s="22">
        <f t="shared" si="5"/>
        <v>-2113.71</v>
      </c>
      <c r="M19" s="22">
        <f t="shared" si="5"/>
        <v>14522.65</v>
      </c>
      <c r="N19" s="22">
        <f t="shared" si="5"/>
        <v>-3270.76</v>
      </c>
      <c r="O19" s="27">
        <f t="shared" si="4"/>
        <v>48768.26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2720.23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6163.42</v>
      </c>
      <c r="O23" s="27">
        <f t="shared" si="4"/>
        <v>178527.94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-57843.6</v>
      </c>
      <c r="C25" s="31">
        <f>+C26+C28+C39+C40+C43-C44</f>
        <v>-49071.6</v>
      </c>
      <c r="D25" s="31">
        <f t="shared" si="6"/>
        <v>-43890.1</v>
      </c>
      <c r="E25" s="31">
        <f t="shared" si="6"/>
        <v>-5886.7</v>
      </c>
      <c r="F25" s="31">
        <f t="shared" si="6"/>
        <v>-37431.5</v>
      </c>
      <c r="G25" s="31">
        <f t="shared" si="6"/>
        <v>-62440.3</v>
      </c>
      <c r="H25" s="31">
        <f t="shared" si="6"/>
        <v>-6523.1</v>
      </c>
      <c r="I25" s="31">
        <f t="shared" si="6"/>
        <v>-55207.7</v>
      </c>
      <c r="J25" s="31">
        <f t="shared" si="6"/>
        <v>-44552.3</v>
      </c>
      <c r="K25" s="31">
        <f t="shared" si="6"/>
        <v>-46362.6</v>
      </c>
      <c r="L25" s="31">
        <f t="shared" si="6"/>
        <v>-39491.2</v>
      </c>
      <c r="M25" s="31">
        <f t="shared" si="6"/>
        <v>-16757.1</v>
      </c>
      <c r="N25" s="31">
        <f t="shared" si="6"/>
        <v>-10582.3</v>
      </c>
      <c r="O25" s="31">
        <f t="shared" si="6"/>
        <v>-476040.0999999999</v>
      </c>
    </row>
    <row r="26" spans="1:15" ht="18.75" customHeight="1">
      <c r="A26" s="26" t="s">
        <v>42</v>
      </c>
      <c r="B26" s="32">
        <f>+B27</f>
        <v>-57843.6</v>
      </c>
      <c r="C26" s="32">
        <f>+C27</f>
        <v>-49071.6</v>
      </c>
      <c r="D26" s="32">
        <f aca="true" t="shared" si="7" ref="D26:O26">+D27</f>
        <v>-43890.1</v>
      </c>
      <c r="E26" s="32">
        <f t="shared" si="7"/>
        <v>-5886.7</v>
      </c>
      <c r="F26" s="32">
        <f t="shared" si="7"/>
        <v>-37431.5</v>
      </c>
      <c r="G26" s="32">
        <f t="shared" si="7"/>
        <v>-62440.3</v>
      </c>
      <c r="H26" s="32">
        <f t="shared" si="7"/>
        <v>-6523.1</v>
      </c>
      <c r="I26" s="32">
        <f t="shared" si="7"/>
        <v>-55207.7</v>
      </c>
      <c r="J26" s="32">
        <f t="shared" si="7"/>
        <v>-44552.3</v>
      </c>
      <c r="K26" s="32">
        <f t="shared" si="7"/>
        <v>-46362.6</v>
      </c>
      <c r="L26" s="32">
        <f t="shared" si="7"/>
        <v>-39491.2</v>
      </c>
      <c r="M26" s="32">
        <f t="shared" si="7"/>
        <v>-16757.1</v>
      </c>
      <c r="N26" s="32">
        <f t="shared" si="7"/>
        <v>-10582.3</v>
      </c>
      <c r="O26" s="32">
        <f t="shared" si="7"/>
        <v>-476040.0999999999</v>
      </c>
    </row>
    <row r="27" spans="1:26" ht="18.75" customHeight="1">
      <c r="A27" s="28" t="s">
        <v>43</v>
      </c>
      <c r="B27" s="16">
        <f>ROUND((-B9)*$G$3,2)</f>
        <v>-57843.6</v>
      </c>
      <c r="C27" s="16">
        <f aca="true" t="shared" si="8" ref="C27:N27">ROUND((-C9)*$G$3,2)</f>
        <v>-49071.6</v>
      </c>
      <c r="D27" s="16">
        <f t="shared" si="8"/>
        <v>-43890.1</v>
      </c>
      <c r="E27" s="16">
        <f t="shared" si="8"/>
        <v>-5886.7</v>
      </c>
      <c r="F27" s="16">
        <f t="shared" si="8"/>
        <v>-37431.5</v>
      </c>
      <c r="G27" s="16">
        <f t="shared" si="8"/>
        <v>-62440.3</v>
      </c>
      <c r="H27" s="16">
        <f t="shared" si="8"/>
        <v>-6523.1</v>
      </c>
      <c r="I27" s="16">
        <f t="shared" si="8"/>
        <v>-55207.7</v>
      </c>
      <c r="J27" s="16">
        <f t="shared" si="8"/>
        <v>-44552.3</v>
      </c>
      <c r="K27" s="16">
        <f t="shared" si="8"/>
        <v>-46362.6</v>
      </c>
      <c r="L27" s="16">
        <f t="shared" si="8"/>
        <v>-39491.2</v>
      </c>
      <c r="M27" s="16">
        <f t="shared" si="8"/>
        <v>-16757.1</v>
      </c>
      <c r="N27" s="16">
        <f t="shared" si="8"/>
        <v>-10582.3</v>
      </c>
      <c r="O27" s="33">
        <f aca="true" t="shared" si="9" ref="O27:O44">SUM(B27:N27)</f>
        <v>-476040.0999999999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428912.55</v>
      </c>
      <c r="C42" s="37">
        <f aca="true" t="shared" si="11" ref="C42:N42">+C17+C25</f>
        <v>303498.24000000005</v>
      </c>
      <c r="D42" s="37">
        <f t="shared" si="11"/>
        <v>272064.8900000001</v>
      </c>
      <c r="E42" s="37">
        <f t="shared" si="11"/>
        <v>76010.43</v>
      </c>
      <c r="F42" s="37">
        <f t="shared" si="11"/>
        <v>316209.00999999995</v>
      </c>
      <c r="G42" s="37">
        <f t="shared" si="11"/>
        <v>362345.02</v>
      </c>
      <c r="H42" s="37">
        <f t="shared" si="11"/>
        <v>51811.38</v>
      </c>
      <c r="I42" s="37">
        <f t="shared" si="11"/>
        <v>276703.83</v>
      </c>
      <c r="J42" s="37">
        <f t="shared" si="11"/>
        <v>307868.65</v>
      </c>
      <c r="K42" s="37">
        <f t="shared" si="11"/>
        <v>424997.42</v>
      </c>
      <c r="L42" s="37">
        <f t="shared" si="11"/>
        <v>396627.85</v>
      </c>
      <c r="M42" s="37">
        <f t="shared" si="11"/>
        <v>186233.71</v>
      </c>
      <c r="N42" s="37">
        <f t="shared" si="11"/>
        <v>78474.35</v>
      </c>
      <c r="O42" s="37">
        <f>SUM(B42:N42)</f>
        <v>3481757.33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428912.55000000005</v>
      </c>
      <c r="C48" s="52">
        <f t="shared" si="12"/>
        <v>303498.24</v>
      </c>
      <c r="D48" s="52">
        <f t="shared" si="12"/>
        <v>272064.9</v>
      </c>
      <c r="E48" s="52">
        <f t="shared" si="12"/>
        <v>76010.42</v>
      </c>
      <c r="F48" s="52">
        <f t="shared" si="12"/>
        <v>316209.01</v>
      </c>
      <c r="G48" s="52">
        <f t="shared" si="12"/>
        <v>362345.02</v>
      </c>
      <c r="H48" s="52">
        <f t="shared" si="12"/>
        <v>51811.38</v>
      </c>
      <c r="I48" s="52">
        <f t="shared" si="12"/>
        <v>276703.83</v>
      </c>
      <c r="J48" s="52">
        <f t="shared" si="12"/>
        <v>307868.65</v>
      </c>
      <c r="K48" s="52">
        <f t="shared" si="12"/>
        <v>424997.41</v>
      </c>
      <c r="L48" s="52">
        <f t="shared" si="12"/>
        <v>396627.85</v>
      </c>
      <c r="M48" s="52">
        <f t="shared" si="12"/>
        <v>186233.71</v>
      </c>
      <c r="N48" s="52">
        <f t="shared" si="12"/>
        <v>78474.35</v>
      </c>
      <c r="O48" s="37">
        <f t="shared" si="12"/>
        <v>3481757.32</v>
      </c>
      <c r="Q48"/>
    </row>
    <row r="49" spans="1:18" ht="18.75" customHeight="1">
      <c r="A49" s="26" t="s">
        <v>61</v>
      </c>
      <c r="B49" s="52">
        <v>360215.9</v>
      </c>
      <c r="C49" s="52">
        <v>237895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598110.9</v>
      </c>
      <c r="P49"/>
      <c r="Q49"/>
      <c r="R49" s="44"/>
    </row>
    <row r="50" spans="1:16" ht="18.75" customHeight="1">
      <c r="A50" s="26" t="s">
        <v>62</v>
      </c>
      <c r="B50" s="52">
        <v>68696.65</v>
      </c>
      <c r="C50" s="52">
        <v>65603.24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134299.89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272064.9</v>
      </c>
      <c r="E51" s="53">
        <v>0</v>
      </c>
      <c r="F51" s="53">
        <v>0</v>
      </c>
      <c r="G51" s="53">
        <v>0</v>
      </c>
      <c r="H51" s="52">
        <v>51811.38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323876.28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76010.42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76010.42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316209.01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316209.01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362345.02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362345.02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276703.83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276703.83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307868.65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307868.65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424997.41</v>
      </c>
      <c r="L57" s="32">
        <v>396627.85</v>
      </c>
      <c r="M57" s="53">
        <v>0</v>
      </c>
      <c r="N57" s="53">
        <v>0</v>
      </c>
      <c r="O57" s="37">
        <f t="shared" si="13"/>
        <v>821625.26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186233.71</v>
      </c>
      <c r="N58" s="53">
        <v>0</v>
      </c>
      <c r="O58" s="37">
        <f t="shared" si="13"/>
        <v>186233.71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78474.35</v>
      </c>
      <c r="O59" s="56">
        <f t="shared" si="13"/>
        <v>78474.35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2019-12-09T19:51:21Z</dcterms:modified>
  <cp:category/>
  <cp:version/>
  <cp:contentType/>
  <cp:contentStatus/>
</cp:coreProperties>
</file>