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<sst xmlns="http://schemas.openxmlformats.org/spreadsheetml/2006/main" count="77" uniqueCount="76">
  <si>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</si>
  <si>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</si>
  <si>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</si>
  <si>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</si>
  <si>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</si>
  <si>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</si>
  <si>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</si>
  <si>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</si>
  <si>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</si>
  <si>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</si>
  <si>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</si>
  <si>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</si>
  <si>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</si>
  <si>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</si>
  <si>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</si>
  <si>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</si>
  <si>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</si>
  <si>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</si>
  <si>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</si>
  <si>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</si>
  <si>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</si>
  <si>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</si>
  <si>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</si>
  <si>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</si>
  <si>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</si>
  <si>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</si>
  <si>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</si>
  <si>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</si>
  <si>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</si>
  <si>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</si>
  <si>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</si>
  <si>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</si>
  <si>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</si>
  <si>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</si>
  <si>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</si>
  <si>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</si>
  <si>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</si>
  <si>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</si>
  <si>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</si>
  <si>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</si>
  <si>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</si>
  <si>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</si>
  <si>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</si>
  <si>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</si>
  <si>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</si>
  <si>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</si>
  <si>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</si>
  <si>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</si>
  <si>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</si>
  <si>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</si>
  <si>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</si>
  <si>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</si>
  <si>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</si>
  <si>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</si>
  <si>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</si>
  <si>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</si>
  <si>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</si>
  <si>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</si>
  <si>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</si>
  <si>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</si>
  <si>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</si>
  <si>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</si>
  <si>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</si>
  <si>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</si>
  <si>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</si>
  <si>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</si>
  <si>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</si>
  <si>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</si>
  <si>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</si>
  <si>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</si>
  <si>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</si>
  <si>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</si>
  <si>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</si>
  <si>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</si>
  <si>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</si>
  <si>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31/12/19 - VENCIMENTO 08/01/20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</si>
</sst>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28749</v>
      </c>
      <c r="C7" s="10">
        <f>C8+C11</f>
        <v>45140</v>
      </c>
      <c r="D7" s="10">
        <f aca="true" t="shared" si="0" ref="D7:K7">D8+D11</f>
        <v>111060</v>
      </c>
      <c r="E7" s="10">
        <f t="shared" si="0"/>
        <v>118674</v>
      </c>
      <c r="F7" s="10">
        <f t="shared" si="0"/>
        <v>114849</v>
      </c>
      <c r="G7" s="10">
        <f t="shared" si="0"/>
        <v>58200</v>
      </c>
      <c r="H7" s="10">
        <f t="shared" si="0"/>
        <v>25532</v>
      </c>
      <c r="I7" s="10">
        <f t="shared" si="0"/>
        <v>51441</v>
      </c>
      <c r="J7" s="10">
        <f t="shared" si="0"/>
        <v>33593</v>
      </c>
      <c r="K7" s="10">
        <f t="shared" si="0"/>
        <v>93386</v>
      </c>
      <c r="L7" s="10">
        <f>SUM(B7:K7)</f>
        <v>680624</v>
      </c>
      <c r="M7" s="11"/>
    </row>
    <row r="8" spans="1:13" ht="17.25" customHeight="1">
      <c r="A8" s="12" t="s">
        <v>18</v>
      </c>
      <c r="B8" s="13">
        <f>B9+B10</f>
        <v>2882</v>
      </c>
      <c r="C8" s="13">
        <f aca="true" t="shared" si="1" ref="C8:K8">C9+C10</f>
        <v>4471</v>
      </c>
      <c r="D8" s="13">
        <f t="shared" si="1"/>
        <v>11412</v>
      </c>
      <c r="E8" s="13">
        <f t="shared" si="1"/>
        <v>11360</v>
      </c>
      <c r="F8" s="13">
        <f t="shared" si="1"/>
        <v>10413</v>
      </c>
      <c r="G8" s="13">
        <f t="shared" si="1"/>
        <v>5415</v>
      </c>
      <c r="H8" s="13">
        <f t="shared" si="1"/>
        <v>2427</v>
      </c>
      <c r="I8" s="13">
        <f t="shared" si="1"/>
        <v>3635</v>
      </c>
      <c r="J8" s="13">
        <f t="shared" si="1"/>
        <v>2693</v>
      </c>
      <c r="K8" s="13">
        <f t="shared" si="1"/>
        <v>7633</v>
      </c>
      <c r="L8" s="13">
        <f>SUM(B8:K8)</f>
        <v>62341</v>
      </c>
      <c r="M8"/>
    </row>
    <row r="9" spans="1:13" ht="17.25" customHeight="1">
      <c r="A9" s="14" t="s">
        <v>19</v>
      </c>
      <c r="B9" s="15">
        <v>2882</v>
      </c>
      <c r="C9" s="15">
        <v>4470</v>
      </c>
      <c r="D9" s="15">
        <v>11412</v>
      </c>
      <c r="E9" s="15">
        <v>11360</v>
      </c>
      <c r="F9" s="15">
        <v>10413</v>
      </c>
      <c r="G9" s="15">
        <v>5415</v>
      </c>
      <c r="H9" s="15">
        <v>2427</v>
      </c>
      <c r="I9" s="15">
        <v>3635</v>
      </c>
      <c r="J9" s="15">
        <v>2693</v>
      </c>
      <c r="K9" s="15">
        <v>7633</v>
      </c>
      <c r="L9" s="13">
        <f>SUM(B9:K9)</f>
        <v>62340</v>
      </c>
      <c r="M9"/>
    </row>
    <row r="10" spans="1:13" ht="17.25" customHeight="1">
      <c r="A10" s="14" t="s">
        <v>20</v>
      </c>
      <c r="B10" s="15">
        <v>0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25867</v>
      </c>
      <c r="C11" s="15">
        <v>40669</v>
      </c>
      <c r="D11" s="15">
        <v>99648</v>
      </c>
      <c r="E11" s="15">
        <v>107314</v>
      </c>
      <c r="F11" s="15">
        <v>104436</v>
      </c>
      <c r="G11" s="15">
        <v>52785</v>
      </c>
      <c r="H11" s="15">
        <v>23105</v>
      </c>
      <c r="I11" s="15">
        <v>47806</v>
      </c>
      <c r="J11" s="15">
        <v>30900</v>
      </c>
      <c r="K11" s="15">
        <v>85753</v>
      </c>
      <c r="L11" s="13">
        <f>SUM(B11:K11)</f>
        <v>618283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169304.64999999997</v>
      </c>
      <c r="C17" s="25">
        <f aca="true" t="shared" si="2" ref="C17:L17">C18+C19+C20+C21+C22</f>
        <v>148103.66</v>
      </c>
      <c r="D17" s="25">
        <f t="shared" si="2"/>
        <v>414455.08</v>
      </c>
      <c r="E17" s="25">
        <f t="shared" si="2"/>
        <v>439826.77</v>
      </c>
      <c r="F17" s="25">
        <f t="shared" si="2"/>
        <v>382692.2</v>
      </c>
      <c r="G17" s="25">
        <f t="shared" si="2"/>
        <v>232503.41999999998</v>
      </c>
      <c r="H17" s="25">
        <f t="shared" si="2"/>
        <v>103305.74</v>
      </c>
      <c r="I17" s="25">
        <f t="shared" si="2"/>
        <v>172677.7</v>
      </c>
      <c r="J17" s="25">
        <f t="shared" si="2"/>
        <v>139652.51</v>
      </c>
      <c r="K17" s="25">
        <f t="shared" si="2"/>
        <v>287566.64999999997</v>
      </c>
      <c r="L17" s="25">
        <f t="shared" si="2"/>
        <v>2490088.3800000004</v>
      </c>
      <c r="M17"/>
    </row>
    <row r="18" spans="1:13" ht="17.25" customHeight="1">
      <c r="A18" s="26" t="s">
        <v>25</v>
      </c>
      <c r="B18" s="33">
        <f aca="true" t="shared" si="3" ref="B18:K18">ROUND(B13*B7,2)</f>
        <v>165487.87</v>
      </c>
      <c r="C18" s="33">
        <f t="shared" si="3"/>
        <v>140006.22</v>
      </c>
      <c r="D18" s="33">
        <f t="shared" si="3"/>
        <v>410233.43</v>
      </c>
      <c r="E18" s="33">
        <f t="shared" si="3"/>
        <v>443318.59</v>
      </c>
      <c r="F18" s="33">
        <f t="shared" si="3"/>
        <v>379782.67</v>
      </c>
      <c r="G18" s="33">
        <f t="shared" si="3"/>
        <v>211481.34</v>
      </c>
      <c r="H18" s="33">
        <f t="shared" si="3"/>
        <v>102219.92</v>
      </c>
      <c r="I18" s="33">
        <f t="shared" si="3"/>
        <v>171056.76</v>
      </c>
      <c r="J18" s="33">
        <f t="shared" si="3"/>
        <v>120276.38</v>
      </c>
      <c r="K18" s="33">
        <f t="shared" si="3"/>
        <v>272995.29</v>
      </c>
      <c r="L18" s="33">
        <f>SUM(B18:K18)</f>
        <v>2416858.47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186.3</v>
      </c>
      <c r="C19" s="33">
        <f t="shared" si="4"/>
        <v>3602.7</v>
      </c>
      <c r="D19" s="33">
        <f t="shared" si="4"/>
        <v>-14737.25</v>
      </c>
      <c r="E19" s="33">
        <f t="shared" si="4"/>
        <v>-9954.17</v>
      </c>
      <c r="F19" s="33">
        <f t="shared" si="4"/>
        <v>-3665.04</v>
      </c>
      <c r="G19" s="33">
        <f t="shared" si="4"/>
        <v>8531.14</v>
      </c>
      <c r="H19" s="33">
        <f t="shared" si="4"/>
        <v>-6746.66</v>
      </c>
      <c r="I19" s="33">
        <f t="shared" si="4"/>
        <v>17696.84</v>
      </c>
      <c r="J19" s="33">
        <f t="shared" si="4"/>
        <v>9623.39</v>
      </c>
      <c r="K19" s="33">
        <f t="shared" si="4"/>
        <v>-2166</v>
      </c>
      <c r="L19" s="33">
        <f>SUM(B19:K19)</f>
        <v>2371.25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1323.77</v>
      </c>
      <c r="C21" s="29">
        <v>0</v>
      </c>
      <c r="D21" s="29">
        <v>0</v>
      </c>
      <c r="E21" s="29">
        <v>0</v>
      </c>
      <c r="F21" s="33">
        <v>1323.77</v>
      </c>
      <c r="G21" s="29">
        <v>0</v>
      </c>
      <c r="H21" s="33">
        <v>1323.77</v>
      </c>
      <c r="I21" s="29">
        <v>0</v>
      </c>
      <c r="J21" s="29">
        <v>0</v>
      </c>
      <c r="K21" s="29">
        <v>0</v>
      </c>
      <c r="L21" s="33">
        <f>SUM(B21:K21)</f>
        <v>3971.31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-31878.57</v>
      </c>
      <c r="C25" s="33">
        <f t="shared" si="5"/>
        <v>-19221</v>
      </c>
      <c r="D25" s="33">
        <f t="shared" si="5"/>
        <v>-49071.6</v>
      </c>
      <c r="E25" s="33">
        <f t="shared" si="5"/>
        <v>-53292.41</v>
      </c>
      <c r="F25" s="33">
        <f t="shared" si="5"/>
        <v>-44775.9</v>
      </c>
      <c r="G25" s="33">
        <f t="shared" si="5"/>
        <v>-23284.5</v>
      </c>
      <c r="H25" s="33">
        <f t="shared" si="5"/>
        <v>-18074.49</v>
      </c>
      <c r="I25" s="33">
        <f t="shared" si="5"/>
        <v>-15630.5</v>
      </c>
      <c r="J25" s="33">
        <f t="shared" si="5"/>
        <v>-11579.9</v>
      </c>
      <c r="K25" s="33">
        <f t="shared" si="5"/>
        <v>-32821.9</v>
      </c>
      <c r="L25" s="33">
        <f aca="true" t="shared" si="6" ref="L25:L31">SUM(B25:K25)</f>
        <v>-299630.77</v>
      </c>
      <c r="M25"/>
    </row>
    <row r="26" spans="1:13" ht="18.75" customHeight="1">
      <c r="A26" s="27" t="s">
        <v>31</v>
      </c>
      <c r="B26" s="33">
        <f>B27+B28+B29+B30</f>
        <v>-12392.6</v>
      </c>
      <c r="C26" s="33">
        <f aca="true" t="shared" si="7" ref="C26:K26">C27+C28+C29+C30</f>
        <v>-19221</v>
      </c>
      <c r="D26" s="33">
        <f t="shared" si="7"/>
        <v>-49071.6</v>
      </c>
      <c r="E26" s="33">
        <f t="shared" si="7"/>
        <v>-48848</v>
      </c>
      <c r="F26" s="33">
        <f t="shared" si="7"/>
        <v>-44775.9</v>
      </c>
      <c r="G26" s="33">
        <f t="shared" si="7"/>
        <v>-23284.5</v>
      </c>
      <c r="H26" s="33">
        <f t="shared" si="7"/>
        <v>-10436.1</v>
      </c>
      <c r="I26" s="33">
        <f t="shared" si="7"/>
        <v>-15630.5</v>
      </c>
      <c r="J26" s="33">
        <f t="shared" si="7"/>
        <v>-11579.9</v>
      </c>
      <c r="K26" s="33">
        <f t="shared" si="7"/>
        <v>-32821.9</v>
      </c>
      <c r="L26" s="33">
        <f t="shared" si="6"/>
        <v>-268062</v>
      </c>
      <c r="M26"/>
    </row>
    <row r="27" spans="1:13" s="36" customFormat="1" ht="18.75" customHeight="1">
      <c r="A27" s="34" t="s">
        <v>60</v>
      </c>
      <c r="B27" s="33">
        <f>-ROUND((B9)*$E$3,2)</f>
        <v>-12392.6</v>
      </c>
      <c r="C27" s="33">
        <f aca="true" t="shared" si="8" ref="C27:K27">-ROUND((C9)*$E$3,2)</f>
        <v>-19221</v>
      </c>
      <c r="D27" s="33">
        <f t="shared" si="8"/>
        <v>-49071.6</v>
      </c>
      <c r="E27" s="33">
        <f t="shared" si="8"/>
        <v>-48848</v>
      </c>
      <c r="F27" s="33">
        <f t="shared" si="8"/>
        <v>-44775.9</v>
      </c>
      <c r="G27" s="33">
        <f t="shared" si="8"/>
        <v>-23284.5</v>
      </c>
      <c r="H27" s="33">
        <f t="shared" si="8"/>
        <v>-10436.1</v>
      </c>
      <c r="I27" s="33">
        <f t="shared" si="8"/>
        <v>-15630.5</v>
      </c>
      <c r="J27" s="33">
        <f t="shared" si="8"/>
        <v>-11579.9</v>
      </c>
      <c r="K27" s="33">
        <f t="shared" si="8"/>
        <v>-32821.9</v>
      </c>
      <c r="L27" s="33">
        <f t="shared" si="6"/>
        <v>-268062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-19485.97</v>
      </c>
      <c r="C31" s="38">
        <f t="shared" si="9"/>
        <v>0</v>
      </c>
      <c r="D31" s="38">
        <f t="shared" si="9"/>
        <v>0</v>
      </c>
      <c r="E31" s="38">
        <f t="shared" si="9"/>
        <v>-4444.41</v>
      </c>
      <c r="F31" s="38">
        <f t="shared" si="9"/>
        <v>0</v>
      </c>
      <c r="G31" s="38">
        <f t="shared" si="9"/>
        <v>0</v>
      </c>
      <c r="H31" s="38">
        <f t="shared" si="9"/>
        <v>-7638.39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-31568.77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>SUM(B32:K32)</f>
        <v>0</v>
      </c>
      <c r="M32"/>
    </row>
    <row r="33" spans="1:13" ht="18.75" customHeight="1">
      <c r="A33" s="37" t="s">
        <v>37</v>
      </c>
      <c r="B33" s="33">
        <v>-19485.97</v>
      </c>
      <c r="C33" s="17">
        <v>0</v>
      </c>
      <c r="D33" s="17">
        <v>0</v>
      </c>
      <c r="E33" s="33">
        <v>-4444.41</v>
      </c>
      <c r="F33" s="28">
        <v>0</v>
      </c>
      <c r="G33" s="28">
        <v>0</v>
      </c>
      <c r="H33" s="33">
        <v>-7638.39</v>
      </c>
      <c r="I33" s="17">
        <v>0</v>
      </c>
      <c r="J33" s="28">
        <v>0</v>
      </c>
      <c r="K33" s="17">
        <v>0</v>
      </c>
      <c r="L33" s="33">
        <f>SUM(B33:K33)</f>
        <v>-31568.77</v>
      </c>
      <c r="M33"/>
    </row>
    <row r="34" spans="1:13" ht="18.75" customHeight="1">
      <c r="A34" s="37" t="s">
        <v>38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>SUM(B44:K44)</f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137426.07999999996</v>
      </c>
      <c r="C46" s="41">
        <f t="shared" si="10"/>
        <v>128882.66</v>
      </c>
      <c r="D46" s="41">
        <f t="shared" si="10"/>
        <v>365383.48000000004</v>
      </c>
      <c r="E46" s="41">
        <f>IF(+E17+E25+E47&lt;0,0,E17+E25+E47)</f>
        <v>225232.2400000001</v>
      </c>
      <c r="F46" s="41">
        <f t="shared" si="10"/>
        <v>337916.3</v>
      </c>
      <c r="G46" s="41">
        <f t="shared" si="10"/>
        <v>209218.91999999998</v>
      </c>
      <c r="H46" s="41">
        <f t="shared" si="10"/>
        <v>85231.25</v>
      </c>
      <c r="I46" s="41">
        <f t="shared" si="10"/>
        <v>157047.2</v>
      </c>
      <c r="J46" s="41">
        <f t="shared" si="10"/>
        <v>128072.61000000002</v>
      </c>
      <c r="K46" s="41">
        <f t="shared" si="10"/>
        <v>254744.74999999997</v>
      </c>
      <c r="L46" s="42">
        <f>SUM(B46:K46)</f>
        <v>2029155.49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33">
        <v>-161302.11999999988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42">
        <f>SUM(B47:K47)</f>
        <v>-161302.11999999988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137426.08</v>
      </c>
      <c r="C52" s="41">
        <f aca="true" t="shared" si="11" ref="C52:J52">SUM(C53:C64)</f>
        <v>128882.67000000001</v>
      </c>
      <c r="D52" s="41">
        <f t="shared" si="11"/>
        <v>365383.48</v>
      </c>
      <c r="E52" s="41">
        <f t="shared" si="11"/>
        <v>225232.25</v>
      </c>
      <c r="F52" s="41">
        <f t="shared" si="11"/>
        <v>337916.3</v>
      </c>
      <c r="G52" s="41">
        <f t="shared" si="11"/>
        <v>209218.92</v>
      </c>
      <c r="H52" s="41">
        <f t="shared" si="11"/>
        <v>85231.25</v>
      </c>
      <c r="I52" s="41">
        <f t="shared" si="11"/>
        <v>157047.2</v>
      </c>
      <c r="J52" s="41">
        <f t="shared" si="11"/>
        <v>128072.61</v>
      </c>
      <c r="K52" s="41">
        <f>SUM(K53:K66)</f>
        <v>254744.76</v>
      </c>
      <c r="L52" s="47">
        <f>SUM(B52:K52)</f>
        <v>2029155.52</v>
      </c>
      <c r="M52" s="40"/>
    </row>
    <row r="53" spans="1:13" ht="18.75" customHeight="1">
      <c r="A53" s="48" t="s">
        <v>52</v>
      </c>
      <c r="B53" s="49">
        <v>137426.08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137426.08</v>
      </c>
      <c r="M53" s="40"/>
    </row>
    <row r="54" spans="1:12" ht="18.75" customHeight="1">
      <c r="A54" s="48" t="s">
        <v>63</v>
      </c>
      <c r="B54" s="17">
        <v>0</v>
      </c>
      <c r="C54" s="49">
        <v>112527.46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112527.46</v>
      </c>
    </row>
    <row r="55" spans="1:12" ht="18.75" customHeight="1">
      <c r="A55" s="48" t="s">
        <v>64</v>
      </c>
      <c r="B55" s="17">
        <v>0</v>
      </c>
      <c r="C55" s="49">
        <v>16355.21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16355.21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365383.48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365383.48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225232.25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225232.25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337916.3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337916.3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209218.92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209218.92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85231.25</v>
      </c>
      <c r="I60" s="17">
        <v>0</v>
      </c>
      <c r="J60" s="17">
        <v>0</v>
      </c>
      <c r="K60" s="17">
        <v>0</v>
      </c>
      <c r="L60" s="47">
        <f t="shared" si="12"/>
        <v>85231.25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157047.2</v>
      </c>
      <c r="J61" s="17">
        <v>0</v>
      </c>
      <c r="K61" s="17">
        <v>0</v>
      </c>
      <c r="L61" s="47">
        <f t="shared" si="12"/>
        <v>157047.2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128072.61</v>
      </c>
      <c r="K62" s="17">
        <v>0</v>
      </c>
      <c r="L62" s="47">
        <f t="shared" si="12"/>
        <v>128072.61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84396.94</v>
      </c>
      <c r="L63" s="47">
        <f t="shared" si="12"/>
        <v>84396.94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170347.82</v>
      </c>
      <c r="L64" s="47">
        <f t="shared" si="12"/>
        <v>170347.82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2020-01-07T22:16:18Z</dcterms:modified>
  <cp:category/>
  <cp:version/>
  <cp:contentType/>
  <cp:contentStatus/>
</cp:coreProperties>
</file>