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<sst xmlns="http://schemas.openxmlformats.org/spreadsheetml/2006/main" count="77" uniqueCount="76">
  <si>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</si>
  <si>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</si>
  <si>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</si>
  <si>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</si>
  <si>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</si>
  <si>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</si>
  <si>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</si>
  <si>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</si>
  <si>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</si>
  <si>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</si>
  <si>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</si>
  <si>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</si>
  <si>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</si>
  <si>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</si>
  <si>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</si>
  <si>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</si>
  <si>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</si>
  <si>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</si>
  <si>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</si>
  <si>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</si>
  <si>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</si>
  <si>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</si>
  <si>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</si>
  <si>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</si>
  <si>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</si>
  <si>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</si>
  <si>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</si>
  <si>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</si>
  <si>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</si>
  <si>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</si>
  <si>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</si>
  <si>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</si>
  <si>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</si>
  <si>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</si>
  <si>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</si>
  <si>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</si>
  <si>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</si>
  <si>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</si>
  <si>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</si>
  <si>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</si>
  <si>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</si>
  <si>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</si>
  <si>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</si>
  <si>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</si>
  <si>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</si>
  <si>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</si>
  <si>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</si>
  <si>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</si>
  <si>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</si>
  <si>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</si>
  <si>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</si>
  <si>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</si>
  <si>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</si>
  <si>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</si>
  <si>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</si>
  <si>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</si>
  <si>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</si>
  <si>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</si>
  <si>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</si>
  <si>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</si>
  <si>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</si>
  <si>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</si>
  <si>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</si>
  <si>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</si>
  <si>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</si>
  <si>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</si>
  <si>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</si>
  <si>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</si>
  <si>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</si>
  <si>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</si>
  <si>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</si>
  <si>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</si>
  <si>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</si>
  <si>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</si>
  <si>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</si>
  <si>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30/12/19 - VENCIMENTO 08/01/20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</si>
</sst>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1.37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58897</v>
      </c>
      <c r="C7" s="10">
        <f>C8+C11</f>
        <v>82297</v>
      </c>
      <c r="D7" s="10">
        <f aca="true" t="shared" si="0" ref="D7:K7">D8+D11</f>
        <v>210742</v>
      </c>
      <c r="E7" s="10">
        <f t="shared" si="0"/>
        <v>196863</v>
      </c>
      <c r="F7" s="10">
        <f t="shared" si="0"/>
        <v>171357</v>
      </c>
      <c r="G7" s="10">
        <f t="shared" si="0"/>
        <v>102193</v>
      </c>
      <c r="H7" s="10">
        <f t="shared" si="0"/>
        <v>43678</v>
      </c>
      <c r="I7" s="10">
        <f t="shared" si="0"/>
        <v>86639</v>
      </c>
      <c r="J7" s="10">
        <f t="shared" si="0"/>
        <v>73038</v>
      </c>
      <c r="K7" s="10">
        <f t="shared" si="0"/>
        <v>152181</v>
      </c>
      <c r="L7" s="10">
        <f>SUM(B7:K7)</f>
        <v>1177885</v>
      </c>
      <c r="M7" s="11"/>
    </row>
    <row r="8" spans="1:13" ht="17.25" customHeight="1">
      <c r="A8" s="12" t="s">
        <v>18</v>
      </c>
      <c r="B8" s="13">
        <f>B9+B10</f>
        <v>5387</v>
      </c>
      <c r="C8" s="13">
        <f aca="true" t="shared" si="1" ref="C8:K8">C9+C10</f>
        <v>6890</v>
      </c>
      <c r="D8" s="13">
        <f t="shared" si="1"/>
        <v>17731</v>
      </c>
      <c r="E8" s="13">
        <f t="shared" si="1"/>
        <v>15630</v>
      </c>
      <c r="F8" s="13">
        <f t="shared" si="1"/>
        <v>12567</v>
      </c>
      <c r="G8" s="13">
        <f t="shared" si="1"/>
        <v>8426</v>
      </c>
      <c r="H8" s="13">
        <f t="shared" si="1"/>
        <v>3527</v>
      </c>
      <c r="I8" s="13">
        <f t="shared" si="1"/>
        <v>5402</v>
      </c>
      <c r="J8" s="13">
        <f t="shared" si="1"/>
        <v>5076</v>
      </c>
      <c r="K8" s="13">
        <f t="shared" si="1"/>
        <v>11321</v>
      </c>
      <c r="L8" s="13">
        <f>SUM(B8:K8)</f>
        <v>91957</v>
      </c>
      <c r="M8"/>
    </row>
    <row r="9" spans="1:13" ht="17.25" customHeight="1">
      <c r="A9" s="14" t="s">
        <v>19</v>
      </c>
      <c r="B9" s="15">
        <v>5387</v>
      </c>
      <c r="C9" s="15">
        <v>6890</v>
      </c>
      <c r="D9" s="15">
        <v>17731</v>
      </c>
      <c r="E9" s="15">
        <v>15630</v>
      </c>
      <c r="F9" s="15">
        <v>12567</v>
      </c>
      <c r="G9" s="15">
        <v>8426</v>
      </c>
      <c r="H9" s="15">
        <v>3527</v>
      </c>
      <c r="I9" s="15">
        <v>5402</v>
      </c>
      <c r="J9" s="15">
        <v>5076</v>
      </c>
      <c r="K9" s="15">
        <v>11321</v>
      </c>
      <c r="L9" s="13">
        <f>SUM(B9:K9)</f>
        <v>91957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53510</v>
      </c>
      <c r="C11" s="15">
        <v>75407</v>
      </c>
      <c r="D11" s="15">
        <v>193011</v>
      </c>
      <c r="E11" s="15">
        <v>181233</v>
      </c>
      <c r="F11" s="15">
        <v>158790</v>
      </c>
      <c r="G11" s="15">
        <v>93767</v>
      </c>
      <c r="H11" s="15">
        <v>40151</v>
      </c>
      <c r="I11" s="15">
        <v>81237</v>
      </c>
      <c r="J11" s="15">
        <v>67962</v>
      </c>
      <c r="K11" s="15">
        <v>140860</v>
      </c>
      <c r="L11" s="13">
        <f>SUM(B11:K11)</f>
        <v>1085928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1.025732456530309</v>
      </c>
      <c r="D15" s="22">
        <v>0.964075952705568</v>
      </c>
      <c r="E15" s="22">
        <v>0.9775462285267</v>
      </c>
      <c r="F15" s="22">
        <v>0.990349642493809</v>
      </c>
      <c r="G15" s="22">
        <v>1.040339930724015</v>
      </c>
      <c r="H15" s="22">
        <v>0.93399860827844</v>
      </c>
      <c r="I15" s="22">
        <v>1.103455969540437</v>
      </c>
      <c r="J15" s="22">
        <v>1.080010642922323</v>
      </c>
      <c r="K15" s="22">
        <v>0.992065810903606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343041.02999999997</v>
      </c>
      <c r="C17" s="25">
        <f aca="true" t="shared" si="2" ref="C17:L17">C18+C19+C20+C21+C22</f>
        <v>266315.39</v>
      </c>
      <c r="D17" s="25">
        <f t="shared" si="2"/>
        <v>769433.03</v>
      </c>
      <c r="E17" s="25">
        <f t="shared" si="2"/>
        <v>725351.2300000001</v>
      </c>
      <c r="F17" s="25">
        <f t="shared" si="2"/>
        <v>567749.6799999998</v>
      </c>
      <c r="G17" s="25">
        <f t="shared" si="2"/>
        <v>398809.42000000004</v>
      </c>
      <c r="H17" s="25">
        <f t="shared" si="2"/>
        <v>171160.19999999998</v>
      </c>
      <c r="I17" s="25">
        <f t="shared" si="2"/>
        <v>301830.5</v>
      </c>
      <c r="J17" s="25">
        <f t="shared" si="2"/>
        <v>292181.2</v>
      </c>
      <c r="K17" s="25">
        <f t="shared" si="2"/>
        <v>458078.38999999996</v>
      </c>
      <c r="L17" s="25">
        <f t="shared" si="2"/>
        <v>4293950.069999999</v>
      </c>
      <c r="M17"/>
    </row>
    <row r="18" spans="1:13" ht="17.25" customHeight="1">
      <c r="A18" s="26" t="s">
        <v>25</v>
      </c>
      <c r="B18" s="33">
        <f aca="true" t="shared" si="3" ref="B18:K18">ROUND(B13*B7,2)</f>
        <v>339028.8</v>
      </c>
      <c r="C18" s="33">
        <f t="shared" si="3"/>
        <v>255252.38</v>
      </c>
      <c r="D18" s="33">
        <f t="shared" si="3"/>
        <v>778438.8</v>
      </c>
      <c r="E18" s="33">
        <f t="shared" si="3"/>
        <v>735401.42</v>
      </c>
      <c r="F18" s="33">
        <f t="shared" si="3"/>
        <v>566643.33</v>
      </c>
      <c r="G18" s="33">
        <f t="shared" si="3"/>
        <v>371338.7</v>
      </c>
      <c r="H18" s="33">
        <f t="shared" si="3"/>
        <v>174869.24</v>
      </c>
      <c r="I18" s="33">
        <f t="shared" si="3"/>
        <v>288100.67</v>
      </c>
      <c r="J18" s="33">
        <f t="shared" si="3"/>
        <v>261505.26</v>
      </c>
      <c r="K18" s="33">
        <f t="shared" si="3"/>
        <v>444870.72</v>
      </c>
      <c r="L18" s="33">
        <f>SUM(B18:K18)</f>
        <v>4215449.319999999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381.66</v>
      </c>
      <c r="C19" s="33">
        <f t="shared" si="4"/>
        <v>6568.27</v>
      </c>
      <c r="D19" s="33">
        <f t="shared" si="4"/>
        <v>-27964.67</v>
      </c>
      <c r="E19" s="33">
        <f t="shared" si="4"/>
        <v>-16512.54</v>
      </c>
      <c r="F19" s="33">
        <f t="shared" si="4"/>
        <v>-5468.31</v>
      </c>
      <c r="G19" s="33">
        <f t="shared" si="4"/>
        <v>14979.78</v>
      </c>
      <c r="H19" s="33">
        <f t="shared" si="4"/>
        <v>-11541.61</v>
      </c>
      <c r="I19" s="33">
        <f t="shared" si="4"/>
        <v>29805.73</v>
      </c>
      <c r="J19" s="33">
        <f t="shared" si="4"/>
        <v>20923.2</v>
      </c>
      <c r="K19" s="33">
        <f t="shared" si="4"/>
        <v>-3529.69</v>
      </c>
      <c r="L19" s="33">
        <f>SUM(B19:K19)</f>
        <v>7641.8200000000015</v>
      </c>
      <c r="M19"/>
    </row>
    <row r="20" spans="1:13" ht="17.25" customHeight="1">
      <c r="A20" s="27" t="s">
        <v>27</v>
      </c>
      <c r="B20" s="33">
        <v>2306.71</v>
      </c>
      <c r="C20" s="33">
        <v>4494.74</v>
      </c>
      <c r="D20" s="33">
        <v>18958.9</v>
      </c>
      <c r="E20" s="33">
        <v>16028.42</v>
      </c>
      <c r="F20" s="33">
        <v>17540.35</v>
      </c>
      <c r="G20" s="33">
        <v>16403.84</v>
      </c>
      <c r="H20" s="33">
        <v>6508.71</v>
      </c>
      <c r="I20" s="33">
        <v>593.65</v>
      </c>
      <c r="J20" s="33">
        <v>9752.74</v>
      </c>
      <c r="K20" s="33">
        <v>16737.36</v>
      </c>
      <c r="L20" s="33">
        <f>SUM(B20:K20)</f>
        <v>109325.42000000001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0</v>
      </c>
      <c r="K21" s="29">
        <v>0</v>
      </c>
      <c r="L21" s="33">
        <f>SUM(B21:K21)</f>
        <v>3971.58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-9566.07</v>
      </c>
      <c r="F22" s="33">
        <v>-12289.55</v>
      </c>
      <c r="G22" s="33">
        <v>-3912.9</v>
      </c>
      <c r="H22" s="30">
        <v>0</v>
      </c>
      <c r="I22" s="33">
        <v>-16669.55</v>
      </c>
      <c r="J22" s="30">
        <v>0</v>
      </c>
      <c r="K22" s="30">
        <v>0</v>
      </c>
      <c r="L22" s="33">
        <f>SUM(B22:K22)</f>
        <v>-42438.07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-102650.01999999999</v>
      </c>
      <c r="C25" s="33">
        <f t="shared" si="5"/>
        <v>-29627</v>
      </c>
      <c r="D25" s="33">
        <f t="shared" si="5"/>
        <v>-76243.3</v>
      </c>
      <c r="E25" s="33">
        <f t="shared" si="5"/>
        <v>-886653.35</v>
      </c>
      <c r="F25" s="33">
        <f t="shared" si="5"/>
        <v>-476038.1</v>
      </c>
      <c r="G25" s="33">
        <f t="shared" si="5"/>
        <v>-36231.8</v>
      </c>
      <c r="H25" s="33">
        <f t="shared" si="5"/>
        <v>-22804.35</v>
      </c>
      <c r="I25" s="33">
        <f t="shared" si="5"/>
        <v>-267795.04</v>
      </c>
      <c r="J25" s="33">
        <f t="shared" si="5"/>
        <v>-21826.8</v>
      </c>
      <c r="K25" s="33">
        <f t="shared" si="5"/>
        <v>-48680.3</v>
      </c>
      <c r="L25" s="33">
        <f aca="true" t="shared" si="6" ref="L25:L31">SUM(B25:K25)</f>
        <v>-1968550.0600000003</v>
      </c>
      <c r="M25"/>
    </row>
    <row r="26" spans="1:13" ht="18.75" customHeight="1">
      <c r="A26" s="27" t="s">
        <v>31</v>
      </c>
      <c r="B26" s="33">
        <f>B27+B28+B29+B30</f>
        <v>-23164.1</v>
      </c>
      <c r="C26" s="33">
        <f aca="true" t="shared" si="7" ref="C26:K26">C27+C28+C29+C30</f>
        <v>-29627</v>
      </c>
      <c r="D26" s="33">
        <f t="shared" si="7"/>
        <v>-76243.3</v>
      </c>
      <c r="E26" s="33">
        <f t="shared" si="7"/>
        <v>-67209</v>
      </c>
      <c r="F26" s="33">
        <f t="shared" si="7"/>
        <v>-54038.1</v>
      </c>
      <c r="G26" s="33">
        <f t="shared" si="7"/>
        <v>-36231.8</v>
      </c>
      <c r="H26" s="33">
        <f t="shared" si="7"/>
        <v>-15166.1</v>
      </c>
      <c r="I26" s="33">
        <f t="shared" si="7"/>
        <v>-37795.04</v>
      </c>
      <c r="J26" s="33">
        <f t="shared" si="7"/>
        <v>-21826.8</v>
      </c>
      <c r="K26" s="33">
        <f t="shared" si="7"/>
        <v>-48680.3</v>
      </c>
      <c r="L26" s="33">
        <f t="shared" si="6"/>
        <v>-409981.5399999999</v>
      </c>
      <c r="M26"/>
    </row>
    <row r="27" spans="1:13" s="36" customFormat="1" ht="18.75" customHeight="1">
      <c r="A27" s="34" t="s">
        <v>60</v>
      </c>
      <c r="B27" s="33">
        <f>-ROUND((B9)*$E$3,2)</f>
        <v>-23164.1</v>
      </c>
      <c r="C27" s="33">
        <f aca="true" t="shared" si="8" ref="C27:K27">-ROUND((C9)*$E$3,2)</f>
        <v>-29627</v>
      </c>
      <c r="D27" s="33">
        <f t="shared" si="8"/>
        <v>-76243.3</v>
      </c>
      <c r="E27" s="33">
        <f t="shared" si="8"/>
        <v>-67209</v>
      </c>
      <c r="F27" s="33">
        <f t="shared" si="8"/>
        <v>-54038.1</v>
      </c>
      <c r="G27" s="33">
        <f t="shared" si="8"/>
        <v>-36231.8</v>
      </c>
      <c r="H27" s="33">
        <f t="shared" si="8"/>
        <v>-15166.1</v>
      </c>
      <c r="I27" s="33">
        <f t="shared" si="8"/>
        <v>-23228.6</v>
      </c>
      <c r="J27" s="33">
        <f t="shared" si="8"/>
        <v>-21826.8</v>
      </c>
      <c r="K27" s="33">
        <f t="shared" si="8"/>
        <v>-48680.3</v>
      </c>
      <c r="L27" s="33">
        <f t="shared" si="6"/>
        <v>-395415.0999999999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-14566.44</v>
      </c>
      <c r="J30" s="17">
        <v>0</v>
      </c>
      <c r="K30" s="17">
        <v>0</v>
      </c>
      <c r="L30" s="33">
        <f t="shared" si="6"/>
        <v>-14566.44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-79485.92</v>
      </c>
      <c r="C31" s="38">
        <f t="shared" si="9"/>
        <v>0</v>
      </c>
      <c r="D31" s="38">
        <f t="shared" si="9"/>
        <v>0</v>
      </c>
      <c r="E31" s="38">
        <f t="shared" si="9"/>
        <v>-819444.35</v>
      </c>
      <c r="F31" s="38">
        <f t="shared" si="9"/>
        <v>-422000</v>
      </c>
      <c r="G31" s="38">
        <f t="shared" si="9"/>
        <v>0</v>
      </c>
      <c r="H31" s="38">
        <f t="shared" si="9"/>
        <v>-7638.25</v>
      </c>
      <c r="I31" s="38">
        <f t="shared" si="9"/>
        <v>-230000</v>
      </c>
      <c r="J31" s="38">
        <f t="shared" si="9"/>
        <v>0</v>
      </c>
      <c r="K31" s="38">
        <f t="shared" si="9"/>
        <v>0</v>
      </c>
      <c r="L31" s="33">
        <f t="shared" si="6"/>
        <v>-1558568.52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700000</v>
      </c>
      <c r="F40" s="33">
        <v>894000</v>
      </c>
      <c r="G40" s="17">
        <v>0</v>
      </c>
      <c r="H40" s="17">
        <v>0</v>
      </c>
      <c r="I40" s="33">
        <v>423000</v>
      </c>
      <c r="J40" s="17">
        <v>0</v>
      </c>
      <c r="K40" s="17">
        <v>0</v>
      </c>
      <c r="L40" s="33">
        <f>SUM(B40:K40)</f>
        <v>2017000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-1515000</v>
      </c>
      <c r="F41" s="33">
        <v>-1316000</v>
      </c>
      <c r="G41" s="17">
        <v>0</v>
      </c>
      <c r="H41" s="17">
        <v>0</v>
      </c>
      <c r="I41" s="33">
        <v>-653000</v>
      </c>
      <c r="J41" s="17">
        <v>0</v>
      </c>
      <c r="K41" s="17">
        <v>0</v>
      </c>
      <c r="L41" s="33">
        <f>SUM(B41:K41)</f>
        <v>-3484000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240391.00999999998</v>
      </c>
      <c r="C46" s="41">
        <f t="shared" si="11"/>
        <v>236688.39</v>
      </c>
      <c r="D46" s="41">
        <f t="shared" si="11"/>
        <v>693189.73</v>
      </c>
      <c r="E46" s="41">
        <f>IF(+E17+E25+E47&lt;0,0,E18+E26)</f>
        <v>0</v>
      </c>
      <c r="F46" s="41">
        <f t="shared" si="11"/>
        <v>91711.57999999984</v>
      </c>
      <c r="G46" s="41">
        <f t="shared" si="11"/>
        <v>362577.62000000005</v>
      </c>
      <c r="H46" s="41">
        <f t="shared" si="11"/>
        <v>148355.84999999998</v>
      </c>
      <c r="I46" s="41">
        <f t="shared" si="11"/>
        <v>34035.46000000002</v>
      </c>
      <c r="J46" s="41">
        <f t="shared" si="11"/>
        <v>270354.4</v>
      </c>
      <c r="K46" s="41">
        <f t="shared" si="11"/>
        <v>409398.08999999997</v>
      </c>
      <c r="L46" s="42">
        <f>SUM(B46:K46)</f>
        <v>2486702.1299999994</v>
      </c>
      <c r="M46" s="43"/>
    </row>
    <row r="47" spans="1:13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  <c r="M47" s="63"/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33">
        <f>IF(+E17+E25+E47&gt;0,0,E17+E25+E47)</f>
        <v>-161302.11999999988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33">
        <f>SUM(C48:K48)</f>
        <v>-161302.11999999988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240391.01</v>
      </c>
      <c r="C52" s="41">
        <f aca="true" t="shared" si="12" ref="C52:J52">SUM(C53:C64)</f>
        <v>236688.38999999998</v>
      </c>
      <c r="D52" s="41">
        <f t="shared" si="12"/>
        <v>693189.73</v>
      </c>
      <c r="E52" s="41">
        <f t="shared" si="12"/>
        <v>0</v>
      </c>
      <c r="F52" s="41">
        <f t="shared" si="12"/>
        <v>91711.58</v>
      </c>
      <c r="G52" s="41">
        <f t="shared" si="12"/>
        <v>362577.62</v>
      </c>
      <c r="H52" s="41">
        <f t="shared" si="12"/>
        <v>148355.85</v>
      </c>
      <c r="I52" s="41">
        <f t="shared" si="12"/>
        <v>34035.46</v>
      </c>
      <c r="J52" s="41">
        <f t="shared" si="12"/>
        <v>270354.4</v>
      </c>
      <c r="K52" s="41">
        <f>SUM(K53:K66)</f>
        <v>409398.09</v>
      </c>
      <c r="L52" s="47">
        <f>SUM(B52:K52)</f>
        <v>2486702.13</v>
      </c>
      <c r="M52" s="40"/>
    </row>
    <row r="53" spans="1:13" ht="18.75" customHeight="1">
      <c r="A53" s="48" t="s">
        <v>52</v>
      </c>
      <c r="B53" s="49">
        <v>240391.01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240391.01</v>
      </c>
      <c r="M53" s="40"/>
    </row>
    <row r="54" spans="1:12" ht="18.75" customHeight="1">
      <c r="A54" s="48" t="s">
        <v>63</v>
      </c>
      <c r="B54" s="17">
        <v>0</v>
      </c>
      <c r="C54" s="49">
        <v>205918.9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205918.9</v>
      </c>
    </row>
    <row r="55" spans="1:12" ht="18.75" customHeight="1">
      <c r="A55" s="48" t="s">
        <v>64</v>
      </c>
      <c r="B55" s="17">
        <v>0</v>
      </c>
      <c r="C55" s="49">
        <v>30769.49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30769.49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693189.73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693189.73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0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91711.58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91711.58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362577.62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362577.62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148355.85</v>
      </c>
      <c r="I60" s="17">
        <v>0</v>
      </c>
      <c r="J60" s="17">
        <v>0</v>
      </c>
      <c r="K60" s="17">
        <v>0</v>
      </c>
      <c r="L60" s="47">
        <f t="shared" si="13"/>
        <v>148355.85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34035.46</v>
      </c>
      <c r="J61" s="17">
        <v>0</v>
      </c>
      <c r="K61" s="17">
        <v>0</v>
      </c>
      <c r="L61" s="47">
        <f t="shared" si="13"/>
        <v>34035.46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270354.4</v>
      </c>
      <c r="K62" s="17">
        <v>0</v>
      </c>
      <c r="L62" s="47">
        <f t="shared" si="13"/>
        <v>270354.4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7">
        <f t="shared" si="13"/>
        <v>0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409398.09</v>
      </c>
      <c r="L64" s="47">
        <f t="shared" si="13"/>
        <v>409398.09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2020-01-07T22:12:53Z</dcterms:modified>
  <cp:category/>
  <cp:version/>
  <cp:contentType/>
  <cp:contentStatus/>
</cp:coreProperties>
</file>