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<sst xmlns="http://schemas.openxmlformats.org/spreadsheetml/2006/main" count="78" uniqueCount="77">
  <si>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</si>
  <si>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</si>
  <si>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</si>
  <si>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</si>
  <si>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</si>
  <si>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</si>
  <si>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</si>
  <si>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</si>
  <si>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</si>
  <si>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</si>
  <si>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</si>
  <si>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</si>
  <si>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</si>
  <si>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</si>
  <si>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</si>
  <si>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</si>
  <si>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</si>
  <si>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</si>
  <si>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</si>
  <si>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</si>
  <si>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</si>
  <si>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</si>
  <si>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</si>
  <si>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</si>
  <si>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</si>
  <si>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</si>
  <si>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</si>
  <si>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</si>
  <si>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</si>
  <si>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</si>
  <si>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</si>
  <si>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</si>
  <si>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</si>
  <si>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</si>
  <si>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</si>
  <si>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</si>
  <si>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</si>
  <si>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</si>
  <si>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</si>
  <si>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</si>
  <si>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</si>
  <si>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</si>
  <si>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</si>
  <si>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</si>
  <si>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</si>
  <si>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</si>
  <si>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</si>
  <si>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</si>
  <si>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</si>
  <si>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</si>
  <si>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</si>
  <si>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</si>
  <si>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</si>
  <si>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</si>
  <si>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</si>
  <si>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</si>
  <si>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</si>
  <si>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</si>
  <si>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</si>
  <si>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</si>
  <si>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</si>
  <si>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</si>
  <si>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</si>
  <si>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</si>
  <si>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</si>
  <si>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</si>
  <si>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</si>
  <si>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</si>
  <si>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</si>
  <si>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</si>
  <si>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</si>
  <si>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</si>
  <si>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</si>
  <si>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27/12/19 - VENCIMENTO 07/01/20</t>
  </si>
  <si>
    <t xml:space="preserve"> Fator de Transição de nov/19.</t>
  </si>
  <si>
    <t>5.3. Revisão de Remuneração pelo Transporte Coletivo ¹</t>
  </si>
  <si>
    <t>¹ Passageiros transportados, processados pelo sistema de bilhetagem eletrônica, referentes ao mês de nov/19 (29.896 passageiros).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</si>
</sst>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C7" sqref="C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74189</v>
      </c>
      <c r="C7" s="10">
        <f>C8+C11</f>
        <v>97406</v>
      </c>
      <c r="D7" s="10">
        <f aca="true" t="shared" si="0" ref="D7:K7">D8+D11</f>
        <v>272476</v>
      </c>
      <c r="E7" s="10">
        <f t="shared" si="0"/>
        <v>228994</v>
      </c>
      <c r="F7" s="10">
        <f t="shared" si="0"/>
        <v>219913</v>
      </c>
      <c r="G7" s="10">
        <f t="shared" si="0"/>
        <v>128343</v>
      </c>
      <c r="H7" s="10">
        <f t="shared" si="0"/>
        <v>59484</v>
      </c>
      <c r="I7" s="10">
        <f t="shared" si="0"/>
        <v>109880</v>
      </c>
      <c r="J7" s="10">
        <f t="shared" si="0"/>
        <v>97852</v>
      </c>
      <c r="K7" s="10">
        <f t="shared" si="0"/>
        <v>196123</v>
      </c>
      <c r="L7" s="10">
        <f>SUM(B7:K7)</f>
        <v>1484660</v>
      </c>
      <c r="M7" s="11"/>
    </row>
    <row r="8" spans="1:13" ht="17.25" customHeight="1">
      <c r="A8" s="12" t="s">
        <v>18</v>
      </c>
      <c r="B8" s="13">
        <f>B9+B10</f>
        <v>6374</v>
      </c>
      <c r="C8" s="13">
        <f aca="true" t="shared" si="1" ref="C8:K8">C9+C10</f>
        <v>7659</v>
      </c>
      <c r="D8" s="13">
        <f t="shared" si="1"/>
        <v>21806</v>
      </c>
      <c r="E8" s="13">
        <f t="shared" si="1"/>
        <v>17379</v>
      </c>
      <c r="F8" s="13">
        <f t="shared" si="1"/>
        <v>15142</v>
      </c>
      <c r="G8" s="13">
        <f t="shared" si="1"/>
        <v>10079</v>
      </c>
      <c r="H8" s="13">
        <f t="shared" si="1"/>
        <v>4417</v>
      </c>
      <c r="I8" s="13">
        <f t="shared" si="1"/>
        <v>6652</v>
      </c>
      <c r="J8" s="13">
        <f t="shared" si="1"/>
        <v>6831</v>
      </c>
      <c r="K8" s="13">
        <f t="shared" si="1"/>
        <v>14139</v>
      </c>
      <c r="L8" s="13">
        <f>SUM(B8:K8)</f>
        <v>110478</v>
      </c>
      <c r="M8"/>
    </row>
    <row r="9" spans="1:13" ht="17.25" customHeight="1">
      <c r="A9" s="14" t="s">
        <v>19</v>
      </c>
      <c r="B9" s="15">
        <v>6369</v>
      </c>
      <c r="C9" s="15">
        <v>7659</v>
      </c>
      <c r="D9" s="15">
        <v>21806</v>
      </c>
      <c r="E9" s="15">
        <v>17379</v>
      </c>
      <c r="F9" s="15">
        <v>15142</v>
      </c>
      <c r="G9" s="15">
        <v>10079</v>
      </c>
      <c r="H9" s="15">
        <v>4417</v>
      </c>
      <c r="I9" s="15">
        <v>6652</v>
      </c>
      <c r="J9" s="15">
        <v>6831</v>
      </c>
      <c r="K9" s="15">
        <v>14139</v>
      </c>
      <c r="L9" s="13">
        <f>SUM(B9:K9)</f>
        <v>110473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67815</v>
      </c>
      <c r="C11" s="15">
        <v>89747</v>
      </c>
      <c r="D11" s="15">
        <v>250670</v>
      </c>
      <c r="E11" s="15">
        <v>211615</v>
      </c>
      <c r="F11" s="15">
        <v>204771</v>
      </c>
      <c r="G11" s="15">
        <v>118264</v>
      </c>
      <c r="H11" s="15">
        <v>55067</v>
      </c>
      <c r="I11" s="15">
        <v>103228</v>
      </c>
      <c r="J11" s="15">
        <v>91021</v>
      </c>
      <c r="K11" s="15">
        <v>181984</v>
      </c>
      <c r="L11" s="13">
        <f>SUM(B11:K11)</f>
        <v>1374182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431165.46</v>
      </c>
      <c r="C17" s="25">
        <f aca="true" t="shared" si="2" ref="C17:L17">C18+C19+C20+C21+C22</f>
        <v>314383.34</v>
      </c>
      <c r="D17" s="25">
        <f t="shared" si="2"/>
        <v>989274.21</v>
      </c>
      <c r="E17" s="25">
        <f t="shared" si="2"/>
        <v>842684.7100000001</v>
      </c>
      <c r="F17" s="25">
        <f t="shared" si="2"/>
        <v>726765.15</v>
      </c>
      <c r="G17" s="25">
        <f t="shared" si="2"/>
        <v>497663.83</v>
      </c>
      <c r="H17" s="25">
        <f t="shared" si="2"/>
        <v>230264.47</v>
      </c>
      <c r="I17" s="25">
        <f t="shared" si="2"/>
        <v>387109.2100000001</v>
      </c>
      <c r="J17" s="25">
        <f t="shared" si="2"/>
        <v>388133.70999999996</v>
      </c>
      <c r="K17" s="25">
        <f t="shared" si="2"/>
        <v>585514.85</v>
      </c>
      <c r="L17" s="25">
        <f t="shared" si="2"/>
        <v>5392958.9399999995</v>
      </c>
      <c r="M17"/>
    </row>
    <row r="18" spans="1:13" ht="17.25" customHeight="1">
      <c r="A18" s="26" t="s">
        <v>25</v>
      </c>
      <c r="B18" s="33">
        <f aca="true" t="shared" si="3" ref="B18:K18">ROUND(B13*B7,2)</f>
        <v>427054.14</v>
      </c>
      <c r="C18" s="33">
        <f t="shared" si="3"/>
        <v>302114.45</v>
      </c>
      <c r="D18" s="33">
        <f t="shared" si="3"/>
        <v>1006471.85</v>
      </c>
      <c r="E18" s="33">
        <f t="shared" si="3"/>
        <v>855429.99</v>
      </c>
      <c r="F18" s="33">
        <f t="shared" si="3"/>
        <v>727208.31</v>
      </c>
      <c r="G18" s="33">
        <f t="shared" si="3"/>
        <v>466359.96</v>
      </c>
      <c r="H18" s="33">
        <f t="shared" si="3"/>
        <v>238150.14</v>
      </c>
      <c r="I18" s="33">
        <f t="shared" si="3"/>
        <v>365383.96</v>
      </c>
      <c r="J18" s="33">
        <f t="shared" si="3"/>
        <v>350349.3</v>
      </c>
      <c r="K18" s="33">
        <f t="shared" si="3"/>
        <v>573326.37</v>
      </c>
      <c r="L18" s="33">
        <f>SUM(B18:K18)</f>
        <v>5311848.47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480.75</v>
      </c>
      <c r="C19" s="33">
        <f t="shared" si="4"/>
        <v>7774.15</v>
      </c>
      <c r="D19" s="33">
        <f t="shared" si="4"/>
        <v>-36156.54</v>
      </c>
      <c r="E19" s="33">
        <f t="shared" si="4"/>
        <v>-19207.63</v>
      </c>
      <c r="F19" s="33">
        <f t="shared" si="4"/>
        <v>-7017.82</v>
      </c>
      <c r="G19" s="33">
        <f t="shared" si="4"/>
        <v>18812.93</v>
      </c>
      <c r="H19" s="33">
        <f t="shared" si="4"/>
        <v>-15718.24</v>
      </c>
      <c r="I19" s="33">
        <f t="shared" si="4"/>
        <v>37801.15</v>
      </c>
      <c r="J19" s="33">
        <f t="shared" si="4"/>
        <v>28031.67</v>
      </c>
      <c r="K19" s="33">
        <f t="shared" si="4"/>
        <v>-4548.88</v>
      </c>
      <c r="L19" s="33">
        <f>SUM(B19:K19)</f>
        <v>10251.539999999997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-356543.86</v>
      </c>
      <c r="C25" s="33">
        <f t="shared" si="5"/>
        <v>-171085.93</v>
      </c>
      <c r="D25" s="33">
        <f t="shared" si="5"/>
        <v>-107272.44</v>
      </c>
      <c r="E25" s="33">
        <f t="shared" si="5"/>
        <v>-849466.8</v>
      </c>
      <c r="F25" s="33">
        <f t="shared" si="5"/>
        <v>-606077.59</v>
      </c>
      <c r="G25" s="33">
        <f t="shared" si="5"/>
        <v>-136618.73</v>
      </c>
      <c r="H25" s="33">
        <f t="shared" si="5"/>
        <v>-131181.77</v>
      </c>
      <c r="I25" s="33">
        <f t="shared" si="5"/>
        <v>-32181.380000000034</v>
      </c>
      <c r="J25" s="33">
        <f t="shared" si="5"/>
        <v>-197925.04</v>
      </c>
      <c r="K25" s="33">
        <f t="shared" si="5"/>
        <v>-521001.72000000003</v>
      </c>
      <c r="L25" s="33">
        <f aca="true" t="shared" si="6" ref="L25:L31">SUM(B25:K25)</f>
        <v>-3109355.2600000002</v>
      </c>
      <c r="M25"/>
    </row>
    <row r="26" spans="1:13" ht="18.75" customHeight="1">
      <c r="A26" s="27" t="s">
        <v>31</v>
      </c>
      <c r="B26" s="33">
        <f>B27+B28+B29+B30</f>
        <v>-27386.7</v>
      </c>
      <c r="C26" s="33">
        <f aca="true" t="shared" si="7" ref="C26:K26">C27+C28+C29+C30</f>
        <v>-32933.7</v>
      </c>
      <c r="D26" s="33">
        <f t="shared" si="7"/>
        <v>-93765.8</v>
      </c>
      <c r="E26" s="33">
        <f t="shared" si="7"/>
        <v>-74729.7</v>
      </c>
      <c r="F26" s="33">
        <f t="shared" si="7"/>
        <v>-65110.6</v>
      </c>
      <c r="G26" s="33">
        <f t="shared" si="7"/>
        <v>-43339.7</v>
      </c>
      <c r="H26" s="33">
        <f t="shared" si="7"/>
        <v>-18993.1</v>
      </c>
      <c r="I26" s="33">
        <f t="shared" si="7"/>
        <v>-63498.869999999995</v>
      </c>
      <c r="J26" s="33">
        <f t="shared" si="7"/>
        <v>-29373.3</v>
      </c>
      <c r="K26" s="33">
        <f t="shared" si="7"/>
        <v>-60797.7</v>
      </c>
      <c r="L26" s="33">
        <f t="shared" si="6"/>
        <v>-509929.17</v>
      </c>
      <c r="M26"/>
    </row>
    <row r="27" spans="1:13" s="36" customFormat="1" ht="18.75" customHeight="1">
      <c r="A27" s="34" t="s">
        <v>58</v>
      </c>
      <c r="B27" s="33">
        <f>-ROUND((B9)*$E$3,2)</f>
        <v>-27386.7</v>
      </c>
      <c r="C27" s="33">
        <f aca="true" t="shared" si="8" ref="C27:K27">-ROUND((C9)*$E$3,2)</f>
        <v>-32933.7</v>
      </c>
      <c r="D27" s="33">
        <f t="shared" si="8"/>
        <v>-93765.8</v>
      </c>
      <c r="E27" s="33">
        <f t="shared" si="8"/>
        <v>-74729.7</v>
      </c>
      <c r="F27" s="33">
        <f t="shared" si="8"/>
        <v>-65110.6</v>
      </c>
      <c r="G27" s="33">
        <f t="shared" si="8"/>
        <v>-43339.7</v>
      </c>
      <c r="H27" s="33">
        <f t="shared" si="8"/>
        <v>-18993.1</v>
      </c>
      <c r="I27" s="33">
        <f t="shared" si="8"/>
        <v>-28603.6</v>
      </c>
      <c r="J27" s="33">
        <f t="shared" si="8"/>
        <v>-29373.3</v>
      </c>
      <c r="K27" s="33">
        <f t="shared" si="8"/>
        <v>-60797.7</v>
      </c>
      <c r="L27" s="33">
        <f t="shared" si="6"/>
        <v>-475033.89999999997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-34895.27</v>
      </c>
      <c r="J30" s="17">
        <v>0</v>
      </c>
      <c r="K30" s="17">
        <v>0</v>
      </c>
      <c r="L30" s="33">
        <f t="shared" si="6"/>
        <v>-34895.27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-101853.87</v>
      </c>
      <c r="C31" s="38">
        <f t="shared" si="9"/>
        <v>-3805.35</v>
      </c>
      <c r="D31" s="38">
        <f t="shared" si="9"/>
        <v>-13884.05</v>
      </c>
      <c r="E31" s="38">
        <f t="shared" si="9"/>
        <v>-37241.37000000011</v>
      </c>
      <c r="F31" s="38">
        <f t="shared" si="9"/>
        <v>-15279.270000000019</v>
      </c>
      <c r="G31" s="38">
        <f t="shared" si="9"/>
        <v>-9235.51</v>
      </c>
      <c r="H31" s="38">
        <f t="shared" si="9"/>
        <v>-9425.11</v>
      </c>
      <c r="I31" s="38">
        <f t="shared" si="9"/>
        <v>-1985.7900000000373</v>
      </c>
      <c r="J31" s="38">
        <f t="shared" si="9"/>
        <v>-4791.01</v>
      </c>
      <c r="K31" s="38">
        <f t="shared" si="9"/>
        <v>-8796.63</v>
      </c>
      <c r="L31" s="33">
        <f t="shared" si="6"/>
        <v>-206297.9600000002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-22367.95</v>
      </c>
      <c r="C35" s="33">
        <v>-3805.35</v>
      </c>
      <c r="D35" s="33">
        <v>-13884.05</v>
      </c>
      <c r="E35" s="33">
        <v>-32797.02</v>
      </c>
      <c r="F35" s="33">
        <v>-15279.27</v>
      </c>
      <c r="G35" s="33">
        <v>-9235.51</v>
      </c>
      <c r="H35" s="33">
        <v>-1786.86</v>
      </c>
      <c r="I35" s="33">
        <v>-1985.79</v>
      </c>
      <c r="J35" s="33">
        <v>-4791.01</v>
      </c>
      <c r="K35" s="33">
        <v>-8796.63</v>
      </c>
      <c r="L35" s="33">
        <f t="shared" si="10"/>
        <v>-114729.43999999999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1694000</v>
      </c>
      <c r="G40" s="17">
        <v>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4150000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17">
        <v>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-4150000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75</v>
      </c>
      <c r="B44" s="33">
        <v>-227303.29</v>
      </c>
      <c r="C44" s="33">
        <v>-134346.88</v>
      </c>
      <c r="D44" s="33">
        <v>377.41</v>
      </c>
      <c r="E44" s="33">
        <v>-737495.73</v>
      </c>
      <c r="F44" s="33">
        <v>-525687.72</v>
      </c>
      <c r="G44" s="33">
        <v>-84043.52</v>
      </c>
      <c r="H44" s="33">
        <v>-102763.56</v>
      </c>
      <c r="I44" s="33">
        <v>33303.28</v>
      </c>
      <c r="J44" s="33">
        <v>-163760.73</v>
      </c>
      <c r="K44" s="33">
        <v>-451407.39</v>
      </c>
      <c r="L44" s="33">
        <f t="shared" si="10"/>
        <v>-2393128.13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74621.60000000003</v>
      </c>
      <c r="C46" s="41">
        <f t="shared" si="11"/>
        <v>143297.41000000003</v>
      </c>
      <c r="D46" s="41">
        <f t="shared" si="11"/>
        <v>882001.77</v>
      </c>
      <c r="E46" s="41">
        <f>IF(+E17+E25+E47&lt;0,0,E18+E26)</f>
        <v>0</v>
      </c>
      <c r="F46" s="41">
        <f t="shared" si="11"/>
        <v>120687.56000000006</v>
      </c>
      <c r="G46" s="41">
        <f t="shared" si="11"/>
        <v>361045.1</v>
      </c>
      <c r="H46" s="41">
        <f t="shared" si="11"/>
        <v>99082.70000000001</v>
      </c>
      <c r="I46" s="41">
        <f t="shared" si="11"/>
        <v>354927.8300000001</v>
      </c>
      <c r="J46" s="41">
        <f t="shared" si="11"/>
        <v>190208.66999999995</v>
      </c>
      <c r="K46" s="41">
        <f t="shared" si="11"/>
        <v>64513.12999999995</v>
      </c>
      <c r="L46" s="42">
        <f>SUM(B46:K46)</f>
        <v>2290385.77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33">
        <f>IF(+E17+E25+E47&gt;0,0,E17+E25+E47)</f>
        <v>-6782.089999999967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42">
        <f>SUM(B48:K48)</f>
        <v>-6782.089999999967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74621.61</v>
      </c>
      <c r="C52" s="41">
        <f aca="true" t="shared" si="12" ref="C52:J52">SUM(C53:C64)</f>
        <v>143297.41</v>
      </c>
      <c r="D52" s="41">
        <f t="shared" si="12"/>
        <v>882001.77</v>
      </c>
      <c r="E52" s="41">
        <f t="shared" si="12"/>
        <v>0</v>
      </c>
      <c r="F52" s="41">
        <f t="shared" si="12"/>
        <v>120687.56</v>
      </c>
      <c r="G52" s="41">
        <f t="shared" si="12"/>
        <v>361045.1</v>
      </c>
      <c r="H52" s="41">
        <f t="shared" si="12"/>
        <v>99082.7</v>
      </c>
      <c r="I52" s="41">
        <f t="shared" si="12"/>
        <v>354927.84</v>
      </c>
      <c r="J52" s="41">
        <f t="shared" si="12"/>
        <v>190208.68</v>
      </c>
      <c r="K52" s="41">
        <f>SUM(K53:K66)</f>
        <v>64513.12</v>
      </c>
      <c r="L52" s="47">
        <f>SUM(B52:K52)</f>
        <v>2290385.7900000005</v>
      </c>
      <c r="M52" s="40"/>
    </row>
    <row r="53" spans="1:13" ht="18.75" customHeight="1">
      <c r="A53" s="48" t="s">
        <v>51</v>
      </c>
      <c r="B53" s="49">
        <v>74621.61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74621.61</v>
      </c>
      <c r="M53" s="40"/>
    </row>
    <row r="54" spans="1:12" ht="18.75" customHeight="1">
      <c r="A54" s="48" t="s">
        <v>61</v>
      </c>
      <c r="B54" s="17">
        <v>0</v>
      </c>
      <c r="C54" s="49">
        <v>125012.66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125012.66</v>
      </c>
    </row>
    <row r="55" spans="1:12" ht="18.75" customHeight="1">
      <c r="A55" s="48" t="s">
        <v>62</v>
      </c>
      <c r="B55" s="17">
        <v>0</v>
      </c>
      <c r="C55" s="49">
        <v>18284.75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18284.75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882001.77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882001.77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0</v>
      </c>
      <c r="F57" s="17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0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120687.56</v>
      </c>
      <c r="G58" s="17"/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120687.56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361045.1</v>
      </c>
      <c r="H59" s="17"/>
      <c r="I59" s="17">
        <v>0</v>
      </c>
      <c r="J59" s="17">
        <v>0</v>
      </c>
      <c r="K59" s="17">
        <v>0</v>
      </c>
      <c r="L59" s="47">
        <f t="shared" si="13"/>
        <v>361045.1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99082.7</v>
      </c>
      <c r="I60" s="17"/>
      <c r="J60" s="17">
        <v>0</v>
      </c>
      <c r="K60" s="17">
        <v>0</v>
      </c>
      <c r="L60" s="47">
        <f t="shared" si="13"/>
        <v>99082.7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354927.84</v>
      </c>
      <c r="J61" s="17"/>
      <c r="K61" s="17">
        <v>0</v>
      </c>
      <c r="L61" s="47">
        <f t="shared" si="13"/>
        <v>354927.84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190208.68</v>
      </c>
      <c r="K62" s="17">
        <v>0</v>
      </c>
      <c r="L62" s="47">
        <f t="shared" si="13"/>
        <v>190208.68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34288.72</v>
      </c>
      <c r="L63" s="47">
        <f t="shared" si="13"/>
        <v>34288.72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30224.4</v>
      </c>
      <c r="L64" s="47">
        <f t="shared" si="13"/>
        <v>30224.4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61" t="s">
        <v>76</v>
      </c>
      <c r="H67"/>
      <c r="I67"/>
      <c r="J67"/>
      <c r="K67"/>
    </row>
    <row r="68" spans="1:11" ht="18" customHeight="1">
      <c r="A68" s="61" t="s">
        <v>74</v>
      </c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2020-01-06T20:44:24Z</dcterms:modified>
  <cp:category/>
  <cp:version/>
  <cp:contentType/>
  <cp:contentStatus/>
</cp:coreProperties>
</file>