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<sst xmlns="http://schemas.openxmlformats.org/spreadsheetml/2006/main" count="77" uniqueCount="76">
  <si>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</si>
  <si>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</si>
  <si>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</si>
  <si>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</si>
  <si>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</si>
  <si>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</si>
  <si>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</si>
  <si>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</si>
  <si>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</si>
  <si>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</si>
  <si>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</si>
  <si>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</si>
  <si>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</si>
  <si>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</si>
  <si>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</si>
  <si>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</si>
  <si>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</si>
  <si>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</si>
  <si>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</si>
  <si>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</si>
  <si>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</si>
  <si>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</si>
  <si>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</si>
  <si>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</si>
  <si>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</si>
  <si>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</si>
  <si>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</si>
  <si>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</si>
  <si>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</si>
  <si>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</si>
  <si>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</si>
  <si>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</si>
  <si>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</si>
  <si>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</si>
  <si>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</si>
  <si>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</si>
  <si>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</si>
  <si>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</si>
  <si>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</si>
  <si>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</si>
  <si>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</si>
  <si>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</si>
  <si>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</si>
  <si>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</si>
  <si>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</si>
  <si>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</si>
  <si>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</si>
  <si>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</si>
  <si>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</si>
  <si>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</si>
  <si>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</si>
  <si>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</si>
  <si>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</si>
  <si>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</si>
  <si>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</si>
  <si>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</si>
  <si>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</si>
  <si>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</si>
  <si>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</si>
  <si>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</si>
  <si>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</si>
  <si>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</si>
  <si>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</si>
  <si>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</si>
  <si>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</si>
  <si>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</si>
  <si>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</si>
  <si>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</si>
  <si>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</si>
  <si>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</si>
  <si>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</si>
  <si>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</si>
  <si>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</si>
  <si>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</si>
  <si>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</si>
  <si>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20/12/19 - VENCIMENTO 30/12/19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</si>
</sst>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B24">
      <selection activeCell="L46" sqref="L4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95737</v>
      </c>
      <c r="C7" s="10">
        <f>C8+C11</f>
        <v>125286</v>
      </c>
      <c r="D7" s="10">
        <f aca="true" t="shared" si="0" ref="D7:K7">D8+D11</f>
        <v>349113</v>
      </c>
      <c r="E7" s="10">
        <f t="shared" si="0"/>
        <v>295618</v>
      </c>
      <c r="F7" s="10">
        <f t="shared" si="0"/>
        <v>282274</v>
      </c>
      <c r="G7" s="10">
        <f t="shared" si="0"/>
        <v>172624</v>
      </c>
      <c r="H7" s="10">
        <f t="shared" si="0"/>
        <v>77474</v>
      </c>
      <c r="I7" s="10">
        <f t="shared" si="0"/>
        <v>136761</v>
      </c>
      <c r="J7" s="10">
        <f t="shared" si="0"/>
        <v>138623</v>
      </c>
      <c r="K7" s="10">
        <f t="shared" si="0"/>
        <v>257027</v>
      </c>
      <c r="L7" s="10">
        <f>SUM(B7:K7)</f>
        <v>1930537</v>
      </c>
      <c r="M7" s="11"/>
    </row>
    <row r="8" spans="1:13" ht="17.25" customHeight="1">
      <c r="A8" s="12" t="s">
        <v>18</v>
      </c>
      <c r="B8" s="13">
        <f>B9+B10</f>
        <v>8773</v>
      </c>
      <c r="C8" s="13">
        <f aca="true" t="shared" si="1" ref="C8:K8">C9+C10</f>
        <v>10738</v>
      </c>
      <c r="D8" s="13">
        <f t="shared" si="1"/>
        <v>29334</v>
      </c>
      <c r="E8" s="13">
        <f t="shared" si="1"/>
        <v>23840</v>
      </c>
      <c r="F8" s="13">
        <f t="shared" si="1"/>
        <v>20502</v>
      </c>
      <c r="G8" s="13">
        <f t="shared" si="1"/>
        <v>14583</v>
      </c>
      <c r="H8" s="13">
        <f t="shared" si="1"/>
        <v>5944</v>
      </c>
      <c r="I8" s="13">
        <f t="shared" si="1"/>
        <v>8915</v>
      </c>
      <c r="J8" s="13">
        <f t="shared" si="1"/>
        <v>10971</v>
      </c>
      <c r="K8" s="13">
        <f t="shared" si="1"/>
        <v>19923</v>
      </c>
      <c r="L8" s="13">
        <f>SUM(B8:K8)</f>
        <v>153523</v>
      </c>
      <c r="M8"/>
    </row>
    <row r="9" spans="1:13" ht="17.25" customHeight="1">
      <c r="A9" s="14" t="s">
        <v>19</v>
      </c>
      <c r="B9" s="15">
        <v>8772</v>
      </c>
      <c r="C9" s="15">
        <v>10738</v>
      </c>
      <c r="D9" s="15">
        <v>29334</v>
      </c>
      <c r="E9" s="15">
        <v>23840</v>
      </c>
      <c r="F9" s="15">
        <v>20502</v>
      </c>
      <c r="G9" s="15">
        <v>14583</v>
      </c>
      <c r="H9" s="15">
        <v>5944</v>
      </c>
      <c r="I9" s="15">
        <v>8915</v>
      </c>
      <c r="J9" s="15">
        <v>10971</v>
      </c>
      <c r="K9" s="15">
        <v>19923</v>
      </c>
      <c r="L9" s="13">
        <f>SUM(B9:K9)</f>
        <v>153522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86964</v>
      </c>
      <c r="C11" s="15">
        <v>114548</v>
      </c>
      <c r="D11" s="15">
        <v>319779</v>
      </c>
      <c r="E11" s="15">
        <v>271778</v>
      </c>
      <c r="F11" s="15">
        <v>261772</v>
      </c>
      <c r="G11" s="15">
        <v>158041</v>
      </c>
      <c r="H11" s="15">
        <v>71530</v>
      </c>
      <c r="I11" s="15">
        <v>127846</v>
      </c>
      <c r="J11" s="15">
        <v>127652</v>
      </c>
      <c r="K11" s="15">
        <v>237104</v>
      </c>
      <c r="L11" s="13">
        <f>SUM(B11:K11)</f>
        <v>1777014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555341.85</v>
      </c>
      <c r="C17" s="25">
        <f aca="true" t="shared" si="2" ref="C17:L17">C18+C19+C20+C21+C22</f>
        <v>403081.1</v>
      </c>
      <c r="D17" s="25">
        <f t="shared" si="2"/>
        <v>1262186.52</v>
      </c>
      <c r="E17" s="25">
        <f t="shared" si="2"/>
        <v>1085977.01</v>
      </c>
      <c r="F17" s="25">
        <f t="shared" si="2"/>
        <v>930990.45</v>
      </c>
      <c r="G17" s="25">
        <f t="shared" si="2"/>
        <v>665058.5499999999</v>
      </c>
      <c r="H17" s="25">
        <f t="shared" si="2"/>
        <v>297535.5</v>
      </c>
      <c r="I17" s="25">
        <f t="shared" si="2"/>
        <v>485744.26</v>
      </c>
      <c r="J17" s="25">
        <f t="shared" si="2"/>
        <v>545789.88</v>
      </c>
      <c r="K17" s="25">
        <f t="shared" si="2"/>
        <v>762142.9</v>
      </c>
      <c r="L17" s="25">
        <f t="shared" si="2"/>
        <v>6993848.02</v>
      </c>
      <c r="M17"/>
    </row>
    <row r="18" spans="1:13" ht="17.25" customHeight="1">
      <c r="A18" s="26" t="s">
        <v>25</v>
      </c>
      <c r="B18" s="33">
        <f aca="true" t="shared" si="3" ref="B18:K18">ROUND(B13*B7,2)</f>
        <v>551090.89</v>
      </c>
      <c r="C18" s="33">
        <f t="shared" si="3"/>
        <v>388587.06</v>
      </c>
      <c r="D18" s="33">
        <f t="shared" si="3"/>
        <v>1289553.6</v>
      </c>
      <c r="E18" s="33">
        <f t="shared" si="3"/>
        <v>1104310.6</v>
      </c>
      <c r="F18" s="33">
        <f t="shared" si="3"/>
        <v>933423.66</v>
      </c>
      <c r="G18" s="33">
        <f t="shared" si="3"/>
        <v>627263.83</v>
      </c>
      <c r="H18" s="33">
        <f t="shared" si="3"/>
        <v>310174.91</v>
      </c>
      <c r="I18" s="33">
        <f t="shared" si="3"/>
        <v>454771.35</v>
      </c>
      <c r="J18" s="33">
        <f t="shared" si="3"/>
        <v>496325.79</v>
      </c>
      <c r="K18" s="33">
        <f t="shared" si="3"/>
        <v>751367.03</v>
      </c>
      <c r="L18" s="33">
        <f>SUM(B18:K18)</f>
        <v>6906868.72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620.39</v>
      </c>
      <c r="C19" s="33">
        <f t="shared" si="4"/>
        <v>9999.3</v>
      </c>
      <c r="D19" s="33">
        <f t="shared" si="4"/>
        <v>-46325.98</v>
      </c>
      <c r="E19" s="33">
        <f t="shared" si="4"/>
        <v>-24795.94</v>
      </c>
      <c r="F19" s="33">
        <f t="shared" si="4"/>
        <v>-9007.87</v>
      </c>
      <c r="G19" s="33">
        <f t="shared" si="4"/>
        <v>25303.78</v>
      </c>
      <c r="H19" s="33">
        <f t="shared" si="4"/>
        <v>-20471.98</v>
      </c>
      <c r="I19" s="33">
        <f t="shared" si="4"/>
        <v>47048.81</v>
      </c>
      <c r="J19" s="33">
        <f t="shared" si="4"/>
        <v>39711.35</v>
      </c>
      <c r="K19" s="33">
        <f t="shared" si="4"/>
        <v>-5961.49</v>
      </c>
      <c r="L19" s="33">
        <f>SUM(B19:K19)</f>
        <v>16120.369999999994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-126220.01000000001</v>
      </c>
      <c r="C25" s="33">
        <f t="shared" si="5"/>
        <v>-47932.49</v>
      </c>
      <c r="D25" s="33">
        <f t="shared" si="5"/>
        <v>-131340.05</v>
      </c>
      <c r="E25" s="33">
        <f t="shared" si="5"/>
        <v>-2039641.25</v>
      </c>
      <c r="F25" s="33">
        <f t="shared" si="5"/>
        <v>-905092.75</v>
      </c>
      <c r="G25" s="33">
        <f t="shared" si="5"/>
        <v>-80082.46</v>
      </c>
      <c r="H25" s="33">
        <f t="shared" si="5"/>
        <v>-34401.270000000004</v>
      </c>
      <c r="I25" s="33">
        <f t="shared" si="5"/>
        <v>-457463.13</v>
      </c>
      <c r="J25" s="33">
        <f t="shared" si="5"/>
        <v>-52412.880000000005</v>
      </c>
      <c r="K25" s="33">
        <f t="shared" si="5"/>
        <v>-91544.09</v>
      </c>
      <c r="L25" s="33">
        <f aca="true" t="shared" si="6" ref="L25:L31">SUM(B25:K25)</f>
        <v>-3966130.3799999994</v>
      </c>
      <c r="M25"/>
    </row>
    <row r="26" spans="1:13" ht="18.75" customHeight="1">
      <c r="A26" s="27" t="s">
        <v>31</v>
      </c>
      <c r="B26" s="33">
        <f>B27+B28+B29+B30</f>
        <v>-37719.6</v>
      </c>
      <c r="C26" s="33">
        <f aca="true" t="shared" si="7" ref="C26:K26">C27+C28+C29+C30</f>
        <v>-46173.4</v>
      </c>
      <c r="D26" s="33">
        <f t="shared" si="7"/>
        <v>-126136.2</v>
      </c>
      <c r="E26" s="33">
        <f t="shared" si="7"/>
        <v>-102512</v>
      </c>
      <c r="F26" s="33">
        <f t="shared" si="7"/>
        <v>-88158.6</v>
      </c>
      <c r="G26" s="33">
        <f t="shared" si="7"/>
        <v>-62706.9</v>
      </c>
      <c r="H26" s="33">
        <f t="shared" si="7"/>
        <v>-25559.2</v>
      </c>
      <c r="I26" s="33">
        <f t="shared" si="7"/>
        <v>-52534.51</v>
      </c>
      <c r="J26" s="33">
        <f t="shared" si="7"/>
        <v>-47175.3</v>
      </c>
      <c r="K26" s="33">
        <f t="shared" si="7"/>
        <v>-85668.9</v>
      </c>
      <c r="L26" s="33">
        <f t="shared" si="6"/>
        <v>-674344.6100000001</v>
      </c>
      <c r="M26"/>
    </row>
    <row r="27" spans="1:13" s="36" customFormat="1" ht="18.75" customHeight="1">
      <c r="A27" s="34" t="s">
        <v>60</v>
      </c>
      <c r="B27" s="33">
        <f>-ROUND((B9)*$E$3,2)</f>
        <v>-37719.6</v>
      </c>
      <c r="C27" s="33">
        <f aca="true" t="shared" si="8" ref="C27:K27">-ROUND((C9)*$E$3,2)</f>
        <v>-46173.4</v>
      </c>
      <c r="D27" s="33">
        <f t="shared" si="8"/>
        <v>-126136.2</v>
      </c>
      <c r="E27" s="33">
        <f t="shared" si="8"/>
        <v>-102512</v>
      </c>
      <c r="F27" s="33">
        <f t="shared" si="8"/>
        <v>-88158.6</v>
      </c>
      <c r="G27" s="33">
        <f t="shared" si="8"/>
        <v>-62706.9</v>
      </c>
      <c r="H27" s="33">
        <f t="shared" si="8"/>
        <v>-25559.2</v>
      </c>
      <c r="I27" s="33">
        <f t="shared" si="8"/>
        <v>-38334.5</v>
      </c>
      <c r="J27" s="33">
        <f t="shared" si="8"/>
        <v>-47175.3</v>
      </c>
      <c r="K27" s="33">
        <f t="shared" si="8"/>
        <v>-85668.9</v>
      </c>
      <c r="L27" s="33">
        <f t="shared" si="6"/>
        <v>-660144.6000000002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-14200.01</v>
      </c>
      <c r="J30" s="17">
        <v>0</v>
      </c>
      <c r="K30" s="17">
        <v>0</v>
      </c>
      <c r="L30" s="33">
        <f t="shared" si="6"/>
        <v>-14200.01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-88500.41</v>
      </c>
      <c r="C31" s="38">
        <f t="shared" si="9"/>
        <v>-1759.09</v>
      </c>
      <c r="D31" s="38">
        <f t="shared" si="9"/>
        <v>-5203.85</v>
      </c>
      <c r="E31" s="38">
        <f t="shared" si="9"/>
        <v>-1937129.25</v>
      </c>
      <c r="F31" s="38">
        <f t="shared" si="9"/>
        <v>-816934.15</v>
      </c>
      <c r="G31" s="38">
        <f t="shared" si="9"/>
        <v>-17375.56</v>
      </c>
      <c r="H31" s="38">
        <f t="shared" si="9"/>
        <v>-8842.07</v>
      </c>
      <c r="I31" s="38">
        <f t="shared" si="9"/>
        <v>-404928.62</v>
      </c>
      <c r="J31" s="38">
        <f t="shared" si="9"/>
        <v>-5237.58</v>
      </c>
      <c r="K31" s="38">
        <f t="shared" si="9"/>
        <v>-5875.19</v>
      </c>
      <c r="L31" s="33">
        <f t="shared" si="6"/>
        <v>-3291785.77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-9014.49</v>
      </c>
      <c r="C35" s="17">
        <v>-1759.09</v>
      </c>
      <c r="D35" s="17">
        <v>-5203.85</v>
      </c>
      <c r="E35" s="17">
        <v>-32684.9</v>
      </c>
      <c r="F35" s="17">
        <v>-16934.15</v>
      </c>
      <c r="G35" s="17">
        <v>-17375.56</v>
      </c>
      <c r="H35" s="17">
        <v>-1203.82</v>
      </c>
      <c r="I35" s="17">
        <v>-6928.62</v>
      </c>
      <c r="J35" s="17">
        <v>-5237.58</v>
      </c>
      <c r="K35" s="17">
        <v>-5875.19</v>
      </c>
      <c r="L35" s="30">
        <f t="shared" si="10"/>
        <v>-102217.25000000001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423000</v>
      </c>
      <c r="J40" s="17">
        <v>0</v>
      </c>
      <c r="K40" s="17">
        <v>0</v>
      </c>
      <c r="L40" s="33">
        <f>SUM(B40:K40)</f>
        <v>1317000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-1900000</v>
      </c>
      <c r="F41" s="33">
        <v>-1694000</v>
      </c>
      <c r="G41" s="17">
        <v>0</v>
      </c>
      <c r="H41" s="17">
        <v>0</v>
      </c>
      <c r="I41" s="17">
        <v>-821000</v>
      </c>
      <c r="J41" s="17">
        <v>0</v>
      </c>
      <c r="K41" s="17">
        <v>0</v>
      </c>
      <c r="L41" s="33">
        <f>SUM(B41:K41)</f>
        <v>-4415000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429121.83999999997</v>
      </c>
      <c r="C46" s="41">
        <f t="shared" si="11"/>
        <v>355148.61</v>
      </c>
      <c r="D46" s="41">
        <f t="shared" si="11"/>
        <v>1130846.47</v>
      </c>
      <c r="E46" s="41">
        <f>IF(+E17+E25+E47&lt;0,0,E18+E26)</f>
        <v>0</v>
      </c>
      <c r="F46" s="41">
        <f t="shared" si="11"/>
        <v>25897.699999999953</v>
      </c>
      <c r="G46" s="41">
        <f t="shared" si="11"/>
        <v>584976.09</v>
      </c>
      <c r="H46" s="41">
        <f t="shared" si="11"/>
        <v>263134.23</v>
      </c>
      <c r="I46" s="41">
        <f t="shared" si="11"/>
        <v>28281.130000000005</v>
      </c>
      <c r="J46" s="41">
        <f t="shared" si="11"/>
        <v>493377</v>
      </c>
      <c r="K46" s="41">
        <f t="shared" si="11"/>
        <v>670598.81</v>
      </c>
      <c r="L46" s="42">
        <f>SUM(B46:K46)</f>
        <v>3981381.88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33">
        <f>IF(+E17+E25+E47&gt;0,0,E17+E25+E47)</f>
        <v>-953664.24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33">
        <f>SUM(C48:K48)</f>
        <v>-953664.24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429121.84</v>
      </c>
      <c r="C52" s="41">
        <f aca="true" t="shared" si="12" ref="C52:J52">SUM(C53:C64)</f>
        <v>355148.61</v>
      </c>
      <c r="D52" s="41">
        <f t="shared" si="12"/>
        <v>1130846.46</v>
      </c>
      <c r="E52" s="41">
        <f t="shared" si="12"/>
        <v>0</v>
      </c>
      <c r="F52" s="41">
        <f t="shared" si="12"/>
        <v>25897.7</v>
      </c>
      <c r="G52" s="41">
        <f t="shared" si="12"/>
        <v>584976.08</v>
      </c>
      <c r="H52" s="41">
        <f t="shared" si="12"/>
        <v>263134.23</v>
      </c>
      <c r="I52" s="41">
        <f t="shared" si="12"/>
        <v>28281.13</v>
      </c>
      <c r="J52" s="41">
        <f t="shared" si="12"/>
        <v>493376.99</v>
      </c>
      <c r="K52" s="41">
        <f>SUM(K53:K66)</f>
        <v>670598.81</v>
      </c>
      <c r="L52" s="47">
        <f>SUM(B52:K52)</f>
        <v>3981381.85</v>
      </c>
      <c r="M52" s="40"/>
    </row>
    <row r="53" spans="1:13" ht="18.75" customHeight="1">
      <c r="A53" s="48" t="s">
        <v>52</v>
      </c>
      <c r="B53" s="49">
        <v>429121.84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429121.84</v>
      </c>
      <c r="M53" s="40"/>
    </row>
    <row r="54" spans="1:12" ht="18.75" customHeight="1">
      <c r="A54" s="48" t="s">
        <v>63</v>
      </c>
      <c r="B54" s="17">
        <v>0</v>
      </c>
      <c r="C54" s="49">
        <v>310399.89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310399.89</v>
      </c>
    </row>
    <row r="55" spans="1:12" ht="18.75" customHeight="1">
      <c r="A55" s="48" t="s">
        <v>64</v>
      </c>
      <c r="B55" s="17">
        <v>0</v>
      </c>
      <c r="C55" s="49">
        <v>44748.72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44748.72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1130846.46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1130846.46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0</v>
      </c>
      <c r="F57" s="17"/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0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25897.7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25897.7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584976.08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584976.08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263134.23</v>
      </c>
      <c r="I60" s="17">
        <v>0</v>
      </c>
      <c r="J60" s="17">
        <v>0</v>
      </c>
      <c r="K60" s="17">
        <v>0</v>
      </c>
      <c r="L60" s="47">
        <f t="shared" si="13"/>
        <v>263134.23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28281.13</v>
      </c>
      <c r="J61" s="17">
        <v>0</v>
      </c>
      <c r="K61" s="17">
        <v>0</v>
      </c>
      <c r="L61" s="47">
        <f t="shared" si="13"/>
        <v>28281.13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493376.99</v>
      </c>
      <c r="K62" s="17">
        <v>0</v>
      </c>
      <c r="L62" s="47">
        <f t="shared" si="13"/>
        <v>493376.99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374730.62</v>
      </c>
      <c r="L63" s="47">
        <f t="shared" si="13"/>
        <v>374730.62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295868.19</v>
      </c>
      <c r="L64" s="47">
        <f t="shared" si="13"/>
        <v>295868.19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0" t="s">
        <v>74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1">
        <f>SUM(B66:K66)</f>
        <v>0</v>
      </c>
    </row>
    <row r="67" spans="1:11" ht="18" customHeight="1">
      <c r="A67" s="52" t="s">
        <v>59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2019-12-30T23:19:22Z</dcterms:modified>
  <cp:category/>
  <cp:version/>
  <cp:contentType/>
  <cp:contentStatus/>
</cp:coreProperties>
</file>