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<sst xmlns="http://schemas.openxmlformats.org/spreadsheetml/2006/main" count="104" uniqueCount="98">
  <si>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</si>
  <si>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</si>
  <si>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</si>
  <si>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</si>
  <si>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</si>
  <si>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</si>
  <si>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</si>
  <si>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</si>
  <si>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</si>
  <si>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</si>
  <si>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</si>
  <si>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</si>
  <si>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</si>
  <si>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</si>
  <si>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</si>
  <si>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</si>
  <si>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</si>
  <si>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</si>
  <si>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</si>
  <si>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</si>
  <si>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</si>
  <si>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</si>
  <si>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</si>
  <si>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</si>
  <si>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</si>
  <si>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</si>
  <si>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</si>
  <si>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</si>
  <si>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</si>
  <si>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</si>
  <si>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</si>
  <si>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</si>
  <si>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</si>
  <si>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</si>
  <si>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</si>
  <si>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</si>
  <si>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</si>
  <si>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</si>
  <si>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</si>
  <si>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</si>
  <si>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</si>
  <si>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</si>
  <si>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</si>
  <si>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</si>
  <si>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</si>
  <si>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</si>
  <si>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</si>
  <si>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</si>
  <si>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</si>
  <si>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</si>
  <si>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</si>
  <si>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</si>
  <si>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</si>
  <si>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</si>
  <si>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</si>
  <si>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</si>
  <si>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</si>
  <si>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</si>
  <si>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</si>
  <si>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</si>
  <si>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</si>
  <si>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</si>
  <si>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</si>
  <si>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</si>
  <si>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</si>
  <si>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</si>
  <si>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</si>
  <si>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</si>
  <si>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</si>
  <si>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</si>
  <si>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</si>
  <si>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</si>
  <si>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</si>
  <si>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</si>
  <si>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</si>
  <si>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</si>
  <si>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</si>
  <si>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</si>
  <si>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</si>
  <si>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</si>
  <si>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</si>
  <si>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</si>
  <si>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</si>
  <si>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</si>
  <si>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</si>
  <si>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</si>
  <si>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</si>
  <si>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</si>
  <si>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</si>
  <si>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</si>
  <si>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</si>
  <si>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</si>
  <si>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</si>
  <si>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</si>
  <si>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</si>
  <si>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</si>
  <si>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</si>
  <si>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30/08/19 - VENCIMENTO 06/09/19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</si>
</sst>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7.625" style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372739</v>
      </c>
      <c r="C7" s="10">
        <f>C8+C18+C22</f>
        <v>77175</v>
      </c>
      <c r="D7" s="10">
        <f>D8+D18+D22</f>
        <v>249606</v>
      </c>
      <c r="E7" s="10">
        <f t="shared" si="0"/>
        <v>76428</v>
      </c>
      <c r="F7" s="10">
        <f t="shared" si="0"/>
        <v>284268</v>
      </c>
      <c r="G7" s="10">
        <f t="shared" si="0"/>
        <v>65436</v>
      </c>
      <c r="H7" s="10">
        <f t="shared" si="0"/>
        <v>311331</v>
      </c>
      <c r="I7" s="10">
        <f t="shared" si="0"/>
        <v>483351</v>
      </c>
      <c r="J7" s="10">
        <f t="shared" si="0"/>
        <v>60534</v>
      </c>
      <c r="K7" s="10">
        <f t="shared" si="0"/>
        <v>315231</v>
      </c>
      <c r="L7" s="10">
        <f t="shared" si="0"/>
        <v>288634</v>
      </c>
      <c r="M7" s="10">
        <f t="shared" si="0"/>
        <v>429312</v>
      </c>
      <c r="N7" s="10">
        <f t="shared" si="0"/>
        <v>347054</v>
      </c>
      <c r="O7" s="10">
        <f t="shared" si="0"/>
        <v>143757</v>
      </c>
      <c r="P7" s="10">
        <f t="shared" si="0"/>
        <v>99014</v>
      </c>
      <c r="Q7" s="10">
        <f>+Q8+Q18+Q22</f>
        <v>3603870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183420</v>
      </c>
      <c r="C8" s="12">
        <f>+C9+C10+C14</f>
        <v>37657</v>
      </c>
      <c r="D8" s="12">
        <f>+D9+D10+D14</f>
        <v>131042</v>
      </c>
      <c r="E8" s="12">
        <f t="shared" si="1"/>
        <v>38831</v>
      </c>
      <c r="F8" s="12">
        <f t="shared" si="1"/>
        <v>157983</v>
      </c>
      <c r="G8" s="12">
        <f t="shared" si="1"/>
        <v>32556</v>
      </c>
      <c r="H8" s="12">
        <f t="shared" si="1"/>
        <v>162942</v>
      </c>
      <c r="I8" s="12">
        <f t="shared" si="1"/>
        <v>256194</v>
      </c>
      <c r="J8" s="12">
        <f t="shared" si="1"/>
        <v>31428</v>
      </c>
      <c r="K8" s="12">
        <f t="shared" si="1"/>
        <v>158740</v>
      </c>
      <c r="L8" s="12">
        <f t="shared" si="1"/>
        <v>148075</v>
      </c>
      <c r="M8" s="12">
        <f t="shared" si="1"/>
        <v>232629</v>
      </c>
      <c r="N8" s="12">
        <f t="shared" si="1"/>
        <v>177427</v>
      </c>
      <c r="O8" s="12">
        <f t="shared" si="1"/>
        <v>81673</v>
      </c>
      <c r="P8" s="12">
        <f t="shared" si="1"/>
        <v>59443</v>
      </c>
      <c r="Q8" s="12">
        <f>SUM(B8:P8)</f>
        <v>1890040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14807</v>
      </c>
      <c r="C9" s="14">
        <v>2990</v>
      </c>
      <c r="D9" s="14">
        <v>12920</v>
      </c>
      <c r="E9" s="14">
        <v>4442</v>
      </c>
      <c r="F9" s="14">
        <v>9750</v>
      </c>
      <c r="G9" s="14">
        <v>2446</v>
      </c>
      <c r="H9" s="14">
        <v>11136</v>
      </c>
      <c r="I9" s="14">
        <v>19571</v>
      </c>
      <c r="J9" s="14">
        <v>3027</v>
      </c>
      <c r="K9" s="14">
        <v>16488</v>
      </c>
      <c r="L9" s="14">
        <v>13839</v>
      </c>
      <c r="M9" s="14">
        <v>12612</v>
      </c>
      <c r="N9" s="14">
        <v>11054</v>
      </c>
      <c r="O9" s="14">
        <v>7133</v>
      </c>
      <c r="P9" s="14">
        <v>5665</v>
      </c>
      <c r="Q9" s="12">
        <f aca="true" t="shared" si="2" ref="Q9:Q17">SUM(B9:P9)</f>
        <v>147880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160540</v>
      </c>
      <c r="C10" s="14">
        <f t="shared" si="3"/>
        <v>33024</v>
      </c>
      <c r="D10" s="14">
        <f t="shared" si="3"/>
        <v>112673</v>
      </c>
      <c r="E10" s="14">
        <f t="shared" si="3"/>
        <v>32723</v>
      </c>
      <c r="F10" s="14">
        <f t="shared" si="3"/>
        <v>141295</v>
      </c>
      <c r="G10" s="14">
        <f t="shared" si="3"/>
        <v>28738</v>
      </c>
      <c r="H10" s="14">
        <f t="shared" si="3"/>
        <v>144450</v>
      </c>
      <c r="I10" s="14">
        <f t="shared" si="3"/>
        <v>224328</v>
      </c>
      <c r="J10" s="14">
        <f t="shared" si="3"/>
        <v>27139</v>
      </c>
      <c r="K10" s="14">
        <f t="shared" si="3"/>
        <v>135450</v>
      </c>
      <c r="L10" s="14">
        <f t="shared" si="3"/>
        <v>127900</v>
      </c>
      <c r="M10" s="14">
        <f t="shared" si="3"/>
        <v>209214</v>
      </c>
      <c r="N10" s="14">
        <f t="shared" si="3"/>
        <v>157694</v>
      </c>
      <c r="O10" s="14">
        <f t="shared" si="3"/>
        <v>71372</v>
      </c>
      <c r="P10" s="14">
        <f t="shared" si="3"/>
        <v>51674</v>
      </c>
      <c r="Q10" s="12">
        <f t="shared" si="2"/>
        <v>1658214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72691</v>
      </c>
      <c r="C11" s="14">
        <v>15198</v>
      </c>
      <c r="D11" s="14">
        <v>50640</v>
      </c>
      <c r="E11" s="14">
        <v>16005</v>
      </c>
      <c r="F11" s="14">
        <v>62797</v>
      </c>
      <c r="G11" s="14">
        <v>13056</v>
      </c>
      <c r="H11" s="14">
        <v>64516</v>
      </c>
      <c r="I11" s="14">
        <v>100583</v>
      </c>
      <c r="J11" s="14">
        <v>13069</v>
      </c>
      <c r="K11" s="14">
        <v>63809</v>
      </c>
      <c r="L11" s="14">
        <v>59366</v>
      </c>
      <c r="M11" s="14">
        <v>97714</v>
      </c>
      <c r="N11" s="14">
        <v>72200</v>
      </c>
      <c r="O11" s="14">
        <v>31406</v>
      </c>
      <c r="P11" s="14">
        <v>22206</v>
      </c>
      <c r="Q11" s="12">
        <f t="shared" si="2"/>
        <v>755256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80976</v>
      </c>
      <c r="C12" s="14">
        <v>16497</v>
      </c>
      <c r="D12" s="14">
        <v>54887</v>
      </c>
      <c r="E12" s="14">
        <v>14841</v>
      </c>
      <c r="F12" s="14">
        <v>74017</v>
      </c>
      <c r="G12" s="14">
        <v>14239</v>
      </c>
      <c r="H12" s="14">
        <v>72928</v>
      </c>
      <c r="I12" s="14">
        <v>111326</v>
      </c>
      <c r="J12" s="14">
        <v>12787</v>
      </c>
      <c r="K12" s="14">
        <v>65215</v>
      </c>
      <c r="L12" s="14">
        <v>63124</v>
      </c>
      <c r="M12" s="14">
        <v>103602</v>
      </c>
      <c r="N12" s="14">
        <v>79450</v>
      </c>
      <c r="O12" s="14">
        <v>36739</v>
      </c>
      <c r="P12" s="14">
        <v>27380</v>
      </c>
      <c r="Q12" s="12">
        <f t="shared" si="2"/>
        <v>828008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6873</v>
      </c>
      <c r="C13" s="14">
        <v>1329</v>
      </c>
      <c r="D13" s="14">
        <v>7146</v>
      </c>
      <c r="E13" s="14">
        <v>1877</v>
      </c>
      <c r="F13" s="14">
        <v>4481</v>
      </c>
      <c r="G13" s="14">
        <v>1443</v>
      </c>
      <c r="H13" s="14">
        <v>7006</v>
      </c>
      <c r="I13" s="14">
        <v>12419</v>
      </c>
      <c r="J13" s="14">
        <v>1283</v>
      </c>
      <c r="K13" s="14">
        <v>6426</v>
      </c>
      <c r="L13" s="14">
        <v>5410</v>
      </c>
      <c r="M13" s="14">
        <v>7898</v>
      </c>
      <c r="N13" s="14">
        <v>6044</v>
      </c>
      <c r="O13" s="14">
        <v>3227</v>
      </c>
      <c r="P13" s="14">
        <v>2088</v>
      </c>
      <c r="Q13" s="12">
        <f t="shared" si="2"/>
        <v>74950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8073</v>
      </c>
      <c r="C14" s="14">
        <f t="shared" si="4"/>
        <v>1643</v>
      </c>
      <c r="D14" s="14">
        <f t="shared" si="4"/>
        <v>5449</v>
      </c>
      <c r="E14" s="14">
        <f t="shared" si="4"/>
        <v>1666</v>
      </c>
      <c r="F14" s="14">
        <f t="shared" si="4"/>
        <v>6938</v>
      </c>
      <c r="G14" s="14">
        <f t="shared" si="4"/>
        <v>1372</v>
      </c>
      <c r="H14" s="14">
        <f t="shared" si="4"/>
        <v>7356</v>
      </c>
      <c r="I14" s="14">
        <f t="shared" si="4"/>
        <v>12295</v>
      </c>
      <c r="J14" s="14">
        <f t="shared" si="4"/>
        <v>1262</v>
      </c>
      <c r="K14" s="14">
        <f t="shared" si="4"/>
        <v>6802</v>
      </c>
      <c r="L14" s="14">
        <f t="shared" si="4"/>
        <v>6336</v>
      </c>
      <c r="M14" s="14">
        <f t="shared" si="4"/>
        <v>10803</v>
      </c>
      <c r="N14" s="14">
        <f t="shared" si="4"/>
        <v>8679</v>
      </c>
      <c r="O14" s="14">
        <f t="shared" si="4"/>
        <v>3168</v>
      </c>
      <c r="P14" s="14">
        <f t="shared" si="4"/>
        <v>2104</v>
      </c>
      <c r="Q14" s="12">
        <f t="shared" si="2"/>
        <v>83946</v>
      </c>
    </row>
    <row r="15" spans="1:28" ht="18.75" customHeight="1">
      <c r="A15" s="15" t="s">
        <v>13</v>
      </c>
      <c r="B15" s="14">
        <v>8048</v>
      </c>
      <c r="C15" s="14">
        <v>1640</v>
      </c>
      <c r="D15" s="14">
        <v>5442</v>
      </c>
      <c r="E15" s="14">
        <v>1664</v>
      </c>
      <c r="F15" s="14">
        <v>6926</v>
      </c>
      <c r="G15" s="14">
        <v>1371</v>
      </c>
      <c r="H15" s="14">
        <v>7348</v>
      </c>
      <c r="I15" s="14">
        <v>12277</v>
      </c>
      <c r="J15" s="14">
        <v>1260</v>
      </c>
      <c r="K15" s="14">
        <v>6793</v>
      </c>
      <c r="L15" s="14">
        <v>6331</v>
      </c>
      <c r="M15" s="14">
        <v>10795</v>
      </c>
      <c r="N15" s="14">
        <v>8662</v>
      </c>
      <c r="O15" s="14">
        <v>3164</v>
      </c>
      <c r="P15" s="14">
        <v>2102</v>
      </c>
      <c r="Q15" s="12">
        <f t="shared" si="2"/>
        <v>83823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8</v>
      </c>
      <c r="C16" s="14">
        <v>1</v>
      </c>
      <c r="D16" s="14">
        <v>4</v>
      </c>
      <c r="E16" s="14">
        <v>0</v>
      </c>
      <c r="F16" s="14">
        <v>7</v>
      </c>
      <c r="G16" s="14">
        <v>0</v>
      </c>
      <c r="H16" s="14">
        <v>3</v>
      </c>
      <c r="I16" s="14">
        <v>5</v>
      </c>
      <c r="J16" s="14">
        <v>1</v>
      </c>
      <c r="K16" s="14">
        <v>3</v>
      </c>
      <c r="L16" s="14">
        <v>3</v>
      </c>
      <c r="M16" s="14">
        <v>3</v>
      </c>
      <c r="N16" s="14">
        <v>4</v>
      </c>
      <c r="O16" s="14">
        <v>3</v>
      </c>
      <c r="P16" s="14">
        <v>2</v>
      </c>
      <c r="Q16" s="12">
        <f t="shared" si="2"/>
        <v>47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17</v>
      </c>
      <c r="C17" s="14">
        <v>2</v>
      </c>
      <c r="D17" s="14">
        <v>3</v>
      </c>
      <c r="E17" s="14">
        <v>2</v>
      </c>
      <c r="F17" s="14">
        <v>5</v>
      </c>
      <c r="G17" s="14">
        <v>1</v>
      </c>
      <c r="H17" s="14">
        <v>5</v>
      </c>
      <c r="I17" s="14">
        <v>13</v>
      </c>
      <c r="J17" s="14">
        <v>1</v>
      </c>
      <c r="K17" s="14">
        <v>6</v>
      </c>
      <c r="L17" s="14">
        <v>2</v>
      </c>
      <c r="M17" s="14">
        <v>5</v>
      </c>
      <c r="N17" s="14">
        <v>13</v>
      </c>
      <c r="O17" s="14">
        <v>1</v>
      </c>
      <c r="P17" s="14">
        <v>0</v>
      </c>
      <c r="Q17" s="12">
        <f t="shared" si="2"/>
        <v>76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91699</v>
      </c>
      <c r="C18" s="18">
        <f t="shared" si="5"/>
        <v>16979</v>
      </c>
      <c r="D18" s="18">
        <f t="shared" si="5"/>
        <v>50585</v>
      </c>
      <c r="E18" s="18">
        <f t="shared" si="5"/>
        <v>16698</v>
      </c>
      <c r="F18" s="18">
        <f t="shared" si="5"/>
        <v>47569</v>
      </c>
      <c r="G18" s="18">
        <f t="shared" si="5"/>
        <v>11842</v>
      </c>
      <c r="H18" s="18">
        <f t="shared" si="5"/>
        <v>56753</v>
      </c>
      <c r="I18" s="18">
        <f t="shared" si="5"/>
        <v>85653</v>
      </c>
      <c r="J18" s="18">
        <f t="shared" si="5"/>
        <v>12502</v>
      </c>
      <c r="K18" s="18">
        <f t="shared" si="5"/>
        <v>67833</v>
      </c>
      <c r="L18" s="18">
        <f t="shared" si="5"/>
        <v>61949</v>
      </c>
      <c r="M18" s="18">
        <f t="shared" si="5"/>
        <v>97601</v>
      </c>
      <c r="N18" s="18">
        <f t="shared" si="5"/>
        <v>91719</v>
      </c>
      <c r="O18" s="18">
        <f t="shared" si="5"/>
        <v>35779</v>
      </c>
      <c r="P18" s="18">
        <f t="shared" si="5"/>
        <v>22565</v>
      </c>
      <c r="Q18" s="12">
        <f aca="true" t="shared" si="6" ref="Q18:Q24">SUM(B18:P18)</f>
        <v>767726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55260</v>
      </c>
      <c r="C19" s="14">
        <v>10376</v>
      </c>
      <c r="D19" s="14">
        <v>31624</v>
      </c>
      <c r="E19" s="14">
        <v>10970</v>
      </c>
      <c r="F19" s="14">
        <v>29603</v>
      </c>
      <c r="G19" s="14">
        <v>7632</v>
      </c>
      <c r="H19" s="14">
        <v>35067</v>
      </c>
      <c r="I19" s="14">
        <v>56942</v>
      </c>
      <c r="J19" s="14">
        <v>8425</v>
      </c>
      <c r="K19" s="14">
        <v>44012</v>
      </c>
      <c r="L19" s="14">
        <v>37150</v>
      </c>
      <c r="M19" s="14">
        <v>60436</v>
      </c>
      <c r="N19" s="14">
        <v>54613</v>
      </c>
      <c r="O19" s="14">
        <v>21530</v>
      </c>
      <c r="P19" s="14">
        <v>13564</v>
      </c>
      <c r="Q19" s="12">
        <f t="shared" si="6"/>
        <v>477204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32965</v>
      </c>
      <c r="C20" s="14">
        <v>5967</v>
      </c>
      <c r="D20" s="14">
        <v>16359</v>
      </c>
      <c r="E20" s="14">
        <v>5025</v>
      </c>
      <c r="F20" s="14">
        <v>16324</v>
      </c>
      <c r="G20" s="14">
        <v>3646</v>
      </c>
      <c r="H20" s="14">
        <v>19111</v>
      </c>
      <c r="I20" s="14">
        <v>24438</v>
      </c>
      <c r="J20" s="14">
        <v>3726</v>
      </c>
      <c r="K20" s="14">
        <v>21509</v>
      </c>
      <c r="L20" s="14">
        <v>22630</v>
      </c>
      <c r="M20" s="14">
        <v>33539</v>
      </c>
      <c r="N20" s="14">
        <v>34206</v>
      </c>
      <c r="O20" s="14">
        <v>12957</v>
      </c>
      <c r="P20" s="14">
        <v>8251</v>
      </c>
      <c r="Q20" s="12">
        <f t="shared" si="6"/>
        <v>260653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3474</v>
      </c>
      <c r="C21" s="14">
        <v>636</v>
      </c>
      <c r="D21" s="14">
        <v>2602</v>
      </c>
      <c r="E21" s="14">
        <v>703</v>
      </c>
      <c r="F21" s="14">
        <v>1642</v>
      </c>
      <c r="G21" s="14">
        <v>564</v>
      </c>
      <c r="H21" s="14">
        <v>2575</v>
      </c>
      <c r="I21" s="14">
        <v>4273</v>
      </c>
      <c r="J21" s="14">
        <v>351</v>
      </c>
      <c r="K21" s="14">
        <v>2312</v>
      </c>
      <c r="L21" s="14">
        <v>2169</v>
      </c>
      <c r="M21" s="14">
        <v>3626</v>
      </c>
      <c r="N21" s="14">
        <v>2900</v>
      </c>
      <c r="O21" s="14">
        <v>1292</v>
      </c>
      <c r="P21" s="14">
        <v>750</v>
      </c>
      <c r="Q21" s="12">
        <f t="shared" si="6"/>
        <v>29869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97620</v>
      </c>
      <c r="C22" s="14">
        <f t="shared" si="7"/>
        <v>22539</v>
      </c>
      <c r="D22" s="14">
        <f t="shared" si="7"/>
        <v>67979</v>
      </c>
      <c r="E22" s="14">
        <f t="shared" si="7"/>
        <v>20899</v>
      </c>
      <c r="F22" s="14">
        <f t="shared" si="7"/>
        <v>78716</v>
      </c>
      <c r="G22" s="14">
        <f t="shared" si="7"/>
        <v>21038</v>
      </c>
      <c r="H22" s="14">
        <f t="shared" si="7"/>
        <v>91636</v>
      </c>
      <c r="I22" s="14">
        <f t="shared" si="7"/>
        <v>141504</v>
      </c>
      <c r="J22" s="14">
        <f t="shared" si="7"/>
        <v>16604</v>
      </c>
      <c r="K22" s="14">
        <f t="shared" si="7"/>
        <v>88658</v>
      </c>
      <c r="L22" s="14">
        <f t="shared" si="7"/>
        <v>78610</v>
      </c>
      <c r="M22" s="14">
        <f t="shared" si="7"/>
        <v>99082</v>
      </c>
      <c r="N22" s="14">
        <f t="shared" si="7"/>
        <v>77908</v>
      </c>
      <c r="O22" s="14">
        <f t="shared" si="7"/>
        <v>26305</v>
      </c>
      <c r="P22" s="14">
        <f t="shared" si="7"/>
        <v>17006</v>
      </c>
      <c r="Q22" s="12">
        <f t="shared" si="6"/>
        <v>946104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62396</v>
      </c>
      <c r="C23" s="14">
        <v>13513</v>
      </c>
      <c r="D23" s="14">
        <v>47392</v>
      </c>
      <c r="E23" s="14">
        <v>14297</v>
      </c>
      <c r="F23" s="14">
        <v>51359</v>
      </c>
      <c r="G23" s="14">
        <v>14797</v>
      </c>
      <c r="H23" s="14">
        <v>60241</v>
      </c>
      <c r="I23" s="14">
        <v>98034</v>
      </c>
      <c r="J23" s="14">
        <v>12360</v>
      </c>
      <c r="K23" s="14">
        <v>61422</v>
      </c>
      <c r="L23" s="14">
        <v>53712</v>
      </c>
      <c r="M23" s="14">
        <v>66723</v>
      </c>
      <c r="N23" s="14">
        <v>51446</v>
      </c>
      <c r="O23" s="14">
        <v>17726</v>
      </c>
      <c r="P23" s="14">
        <v>10264</v>
      </c>
      <c r="Q23" s="12">
        <f t="shared" si="6"/>
        <v>635682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35224</v>
      </c>
      <c r="C24" s="14">
        <v>9026</v>
      </c>
      <c r="D24" s="14">
        <v>20587</v>
      </c>
      <c r="E24" s="14">
        <v>6602</v>
      </c>
      <c r="F24" s="14">
        <v>27357</v>
      </c>
      <c r="G24" s="14">
        <v>6241</v>
      </c>
      <c r="H24" s="14">
        <v>31395</v>
      </c>
      <c r="I24" s="14">
        <v>43470</v>
      </c>
      <c r="J24" s="14">
        <v>4244</v>
      </c>
      <c r="K24" s="14">
        <v>27236</v>
      </c>
      <c r="L24" s="14">
        <v>24898</v>
      </c>
      <c r="M24" s="14">
        <v>32359</v>
      </c>
      <c r="N24" s="14">
        <v>26462</v>
      </c>
      <c r="O24" s="14">
        <v>8579</v>
      </c>
      <c r="P24" s="14">
        <v>6742</v>
      </c>
      <c r="Q24" s="12">
        <f t="shared" si="6"/>
        <v>310422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847780.8003</v>
      </c>
      <c r="C28" s="56">
        <f>C29+C30</f>
        <v>200825.7</v>
      </c>
      <c r="D28" s="56">
        <f>D29+D30</f>
        <v>584719.123</v>
      </c>
      <c r="E28" s="56">
        <f aca="true" t="shared" si="8" ref="E28:P28">E29+E30</f>
        <v>211997.6984</v>
      </c>
      <c r="F28" s="56">
        <f t="shared" si="8"/>
        <v>600156.354</v>
      </c>
      <c r="G28" s="56">
        <f t="shared" si="8"/>
        <v>204238.8432</v>
      </c>
      <c r="H28" s="56">
        <f t="shared" si="8"/>
        <v>757000.9957</v>
      </c>
      <c r="I28" s="56">
        <f t="shared" si="8"/>
        <v>951166.5978</v>
      </c>
      <c r="J28" s="56">
        <f t="shared" si="8"/>
        <v>151637.66999999998</v>
      </c>
      <c r="K28" s="56">
        <f t="shared" si="8"/>
        <v>724248.4622</v>
      </c>
      <c r="L28" s="56">
        <f t="shared" si="8"/>
        <v>775042.137</v>
      </c>
      <c r="M28" s="56">
        <f t="shared" si="8"/>
        <v>1006577.2676</v>
      </c>
      <c r="N28" s="56">
        <f t="shared" si="8"/>
        <v>909935.6976000001</v>
      </c>
      <c r="O28" s="56">
        <f t="shared" si="8"/>
        <v>479026.0894</v>
      </c>
      <c r="P28" s="56">
        <f t="shared" si="8"/>
        <v>278082.2324</v>
      </c>
      <c r="Q28" s="56">
        <f>SUM(B28:P28)</f>
        <v>8682435.6686</v>
      </c>
      <c r="S28" s="62"/>
    </row>
    <row r="29" spans="1:17" ht="18.75" customHeight="1">
      <c r="A29" s="54" t="s">
        <v>38</v>
      </c>
      <c r="B29" s="52">
        <f aca="true" t="shared" si="9" ref="B29:P29">B26*B7</f>
        <v>837805.4503</v>
      </c>
      <c r="C29" s="52">
        <f>C26*C7</f>
        <v>199636.29</v>
      </c>
      <c r="D29" s="52">
        <f>D26*D7</f>
        <v>577962.693</v>
      </c>
      <c r="E29" s="52">
        <f t="shared" si="9"/>
        <v>210773.1384</v>
      </c>
      <c r="F29" s="52">
        <f t="shared" si="9"/>
        <v>587866.224</v>
      </c>
      <c r="G29" s="52">
        <f t="shared" si="9"/>
        <v>204238.8432</v>
      </c>
      <c r="H29" s="52">
        <f t="shared" si="9"/>
        <v>739317.7257</v>
      </c>
      <c r="I29" s="52">
        <f t="shared" si="9"/>
        <v>946304.5878</v>
      </c>
      <c r="J29" s="52">
        <f t="shared" si="9"/>
        <v>151637.66999999998</v>
      </c>
      <c r="K29" s="52">
        <f t="shared" si="9"/>
        <v>720681.1122</v>
      </c>
      <c r="L29" s="52">
        <f t="shared" si="9"/>
        <v>756365.397</v>
      </c>
      <c r="M29" s="52">
        <f t="shared" si="9"/>
        <v>984111.8976</v>
      </c>
      <c r="N29" s="52">
        <f t="shared" si="9"/>
        <v>889985.2776</v>
      </c>
      <c r="O29" s="52">
        <f t="shared" si="9"/>
        <v>464938.8894</v>
      </c>
      <c r="P29" s="52">
        <f t="shared" si="9"/>
        <v>273932.1324</v>
      </c>
      <c r="Q29" s="53">
        <f>SUM(B29:P29)</f>
        <v>8545557.328599999</v>
      </c>
    </row>
    <row r="30" spans="1:28" ht="18.75" customHeight="1">
      <c r="A30" s="17" t="s">
        <v>36</v>
      </c>
      <c r="B30" s="52">
        <v>9975.35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19950.42</v>
      </c>
      <c r="O30" s="52">
        <v>14087.2</v>
      </c>
      <c r="P30" s="52">
        <v>4150.1</v>
      </c>
      <c r="Q30" s="53">
        <f>SUM(B30:P30)</f>
        <v>136878.34000000003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>+B33+B35+B42+B43+B44-B45</f>
        <v>-94501.93</v>
      </c>
      <c r="C32" s="25">
        <f>+C33+C35+C42+C43+C44-C45</f>
        <v>-16854.77</v>
      </c>
      <c r="D32" s="25">
        <f>+D33+D35+D42+D43+D44-D45</f>
        <v>-68504.73</v>
      </c>
      <c r="E32" s="25">
        <f>+E33+E35+E42+E43+E44-E45</f>
        <v>-25513.32</v>
      </c>
      <c r="F32" s="25">
        <f>+F33+F35+F42+F43+F44-F45</f>
        <v>-125045.02</v>
      </c>
      <c r="G32" s="25">
        <f>+G33+G35+G42+G43+G44-G45</f>
        <v>-39673.630000000005</v>
      </c>
      <c r="H32" s="25">
        <f>+H33+H35+H42+H43+H44-H45</f>
        <v>-123155.67</v>
      </c>
      <c r="I32" s="25">
        <f>+I33+I35+I42+I43+I44-I45</f>
        <v>-112935.39</v>
      </c>
      <c r="J32" s="25">
        <f>+J33+J35+J42+J43+J44-J45</f>
        <v>-13553.6</v>
      </c>
      <c r="K32" s="25">
        <f>+K33+K35+K42+K43+K44-K45</f>
        <v>-97887.62</v>
      </c>
      <c r="L32" s="25">
        <f>+L33+L35+L42+L43+L44-L45</f>
        <v>-106893.81</v>
      </c>
      <c r="M32" s="25">
        <f>+M33+M35+M42+M43+M44-M45</f>
        <v>-73347.84</v>
      </c>
      <c r="N32" s="25">
        <f>+N33+N35+N42+N43+N44-N45</f>
        <v>-70320.78</v>
      </c>
      <c r="O32" s="25">
        <f>+O33+O35+O42+O43+O44-O45</f>
        <v>-35755.48</v>
      </c>
      <c r="P32" s="25">
        <f>+P33+P35+P42+P43+P44-P45</f>
        <v>-34474.08</v>
      </c>
      <c r="Q32" s="25">
        <f>+Q33+Q35+Q42+Q43+Q44-Q45</f>
        <v>-1038417.6700000002</v>
      </c>
    </row>
    <row r="33" spans="1:17" ht="18.75" customHeight="1">
      <c r="A33" s="17" t="s">
        <v>62</v>
      </c>
      <c r="B33" s="26">
        <f>+B34</f>
        <v>-63670.1</v>
      </c>
      <c r="C33" s="26">
        <f>+C34</f>
        <v>-12857</v>
      </c>
      <c r="D33" s="26">
        <f>+D34</f>
        <v>-55556</v>
      </c>
      <c r="E33" s="26">
        <f aca="true" t="shared" si="10" ref="E33:Q33">+E34</f>
        <v>-19100.6</v>
      </c>
      <c r="F33" s="26">
        <f t="shared" si="10"/>
        <v>-41925</v>
      </c>
      <c r="G33" s="26">
        <f t="shared" si="10"/>
        <v>-10517.8</v>
      </c>
      <c r="H33" s="26">
        <f t="shared" si="10"/>
        <v>-47884.8</v>
      </c>
      <c r="I33" s="26">
        <f t="shared" si="10"/>
        <v>-84155.3</v>
      </c>
      <c r="J33" s="26">
        <f t="shared" si="10"/>
        <v>-13016.1</v>
      </c>
      <c r="K33" s="26">
        <f t="shared" si="10"/>
        <v>-70898.4</v>
      </c>
      <c r="L33" s="26">
        <f t="shared" si="10"/>
        <v>-59507.7</v>
      </c>
      <c r="M33" s="26">
        <f t="shared" si="10"/>
        <v>-54231.6</v>
      </c>
      <c r="N33" s="26">
        <f t="shared" si="10"/>
        <v>-47532.2</v>
      </c>
      <c r="O33" s="26">
        <f t="shared" si="10"/>
        <v>-30671.9</v>
      </c>
      <c r="P33" s="26">
        <f t="shared" si="10"/>
        <v>-24359.5</v>
      </c>
      <c r="Q33" s="26">
        <f t="shared" si="10"/>
        <v>-635884</v>
      </c>
    </row>
    <row r="34" spans="1:28" ht="18.75" customHeight="1">
      <c r="A34" s="13" t="s">
        <v>39</v>
      </c>
      <c r="B34" s="20">
        <f aca="true" t="shared" si="11" ref="B34:G34">ROUND(-B9*$F$3,2)</f>
        <v>-63670.1</v>
      </c>
      <c r="C34" s="20">
        <f t="shared" si="11"/>
        <v>-12857</v>
      </c>
      <c r="D34" s="20">
        <f t="shared" si="11"/>
        <v>-55556</v>
      </c>
      <c r="E34" s="20">
        <f t="shared" si="11"/>
        <v>-19100.6</v>
      </c>
      <c r="F34" s="20">
        <f t="shared" si="11"/>
        <v>-41925</v>
      </c>
      <c r="G34" s="20">
        <f t="shared" si="11"/>
        <v>-10517.8</v>
      </c>
      <c r="H34" s="20">
        <f aca="true" t="shared" si="12" ref="H34:P34">ROUND(-H9*$F$3,2)</f>
        <v>-47884.8</v>
      </c>
      <c r="I34" s="20">
        <f t="shared" si="12"/>
        <v>-84155.3</v>
      </c>
      <c r="J34" s="20">
        <f t="shared" si="12"/>
        <v>-13016.1</v>
      </c>
      <c r="K34" s="20">
        <f>ROUND(-K9*$F$3,2)</f>
        <v>-70898.4</v>
      </c>
      <c r="L34" s="20">
        <f>ROUND(-L9*$F$3,2)</f>
        <v>-59507.7</v>
      </c>
      <c r="M34" s="20">
        <f>ROUND(-M9*$F$3,2)</f>
        <v>-54231.6</v>
      </c>
      <c r="N34" s="20">
        <f>ROUND(-N9*$F$3,2)</f>
        <v>-47532.2</v>
      </c>
      <c r="O34" s="20">
        <f t="shared" si="12"/>
        <v>-30671.9</v>
      </c>
      <c r="P34" s="20">
        <f t="shared" si="12"/>
        <v>-24359.5</v>
      </c>
      <c r="Q34" s="44">
        <f aca="true" t="shared" si="13" ref="Q34:Q45">SUM(B34:P34)</f>
        <v>-635884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4" ref="B35:M35">SUM(B36:B41)</f>
        <v>-30831.83</v>
      </c>
      <c r="C35" s="26">
        <f>SUM(C36:C41)</f>
        <v>-3997.77</v>
      </c>
      <c r="D35" s="26">
        <f>SUM(D36:D41)</f>
        <v>-12948.73</v>
      </c>
      <c r="E35" s="26">
        <f t="shared" si="14"/>
        <v>-6412.72</v>
      </c>
      <c r="F35" s="26">
        <f t="shared" si="14"/>
        <v>-83120.02</v>
      </c>
      <c r="G35" s="26">
        <f t="shared" si="14"/>
        <v>-29155.83</v>
      </c>
      <c r="H35" s="26">
        <f t="shared" si="14"/>
        <v>-75270.87</v>
      </c>
      <c r="I35" s="26">
        <f t="shared" si="14"/>
        <v>-28780.09</v>
      </c>
      <c r="J35" s="26">
        <f t="shared" si="14"/>
        <v>-537.5</v>
      </c>
      <c r="K35" s="26">
        <f t="shared" si="14"/>
        <v>-26989.22</v>
      </c>
      <c r="L35" s="26">
        <f t="shared" si="14"/>
        <v>-47386.11</v>
      </c>
      <c r="M35" s="26">
        <f t="shared" si="14"/>
        <v>-19116.24</v>
      </c>
      <c r="N35" s="26">
        <f>SUM(N36:N41)</f>
        <v>-22788.58</v>
      </c>
      <c r="O35" s="26">
        <f>SUM(O36:O41)</f>
        <v>-5083.58</v>
      </c>
      <c r="P35" s="26">
        <f>SUM(P36:P41)</f>
        <v>-10114.58</v>
      </c>
      <c r="Q35" s="26">
        <f t="shared" si="13"/>
        <v>-402533.6700000001</v>
      </c>
    </row>
    <row r="36" spans="1:28" ht="18.75" customHeight="1">
      <c r="A36" s="13" t="s">
        <v>41</v>
      </c>
      <c r="B36" s="24">
        <v>-30831.83</v>
      </c>
      <c r="C36" s="24">
        <v>-3997.77</v>
      </c>
      <c r="D36" s="24">
        <v>-12948.73</v>
      </c>
      <c r="E36" s="24">
        <v>-6412.72</v>
      </c>
      <c r="F36" s="24">
        <v>-82582.52</v>
      </c>
      <c r="G36" s="24">
        <v>-29155.83</v>
      </c>
      <c r="H36" s="24">
        <v>-74733.37</v>
      </c>
      <c r="I36" s="24">
        <v>-28780.09</v>
      </c>
      <c r="J36" s="24">
        <v>0</v>
      </c>
      <c r="K36" s="24">
        <v>-26989.22</v>
      </c>
      <c r="L36" s="24">
        <v>-47386.11</v>
      </c>
      <c r="M36" s="24">
        <v>-19116.24</v>
      </c>
      <c r="N36" s="24">
        <v>-22788.58</v>
      </c>
      <c r="O36" s="24">
        <v>-5083.58</v>
      </c>
      <c r="P36" s="24">
        <v>-10114.58</v>
      </c>
      <c r="Q36" s="24">
        <f t="shared" si="13"/>
        <v>-400921.1700000001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3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0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3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3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3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3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3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3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3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3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5" ref="B46:P46">+B28+B32</f>
        <v>753278.8703000001</v>
      </c>
      <c r="C46" s="29">
        <f t="shared" si="15"/>
        <v>183970.93000000002</v>
      </c>
      <c r="D46" s="29">
        <f t="shared" si="15"/>
        <v>516214.39300000004</v>
      </c>
      <c r="E46" s="29">
        <f t="shared" si="15"/>
        <v>186484.3784</v>
      </c>
      <c r="F46" s="29">
        <f t="shared" si="15"/>
        <v>475111.33400000003</v>
      </c>
      <c r="G46" s="29">
        <f t="shared" si="15"/>
        <v>164565.2132</v>
      </c>
      <c r="H46" s="29">
        <f t="shared" si="15"/>
        <v>633845.3256999999</v>
      </c>
      <c r="I46" s="29">
        <f t="shared" si="15"/>
        <v>838231.2078</v>
      </c>
      <c r="J46" s="29">
        <f t="shared" si="15"/>
        <v>138084.06999999998</v>
      </c>
      <c r="K46" s="29">
        <f t="shared" si="15"/>
        <v>626360.8422</v>
      </c>
      <c r="L46" s="29">
        <f t="shared" si="15"/>
        <v>668148.327</v>
      </c>
      <c r="M46" s="29">
        <f t="shared" si="15"/>
        <v>933229.4276</v>
      </c>
      <c r="N46" s="29">
        <f t="shared" si="15"/>
        <v>839614.9176</v>
      </c>
      <c r="O46" s="29">
        <f t="shared" si="15"/>
        <v>443270.6094</v>
      </c>
      <c r="P46" s="29">
        <f t="shared" si="15"/>
        <v>243608.15239999996</v>
      </c>
      <c r="Q46" s="29">
        <f>SUM(B46:P46)</f>
        <v>7644017.9986000005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753278.87</v>
      </c>
      <c r="C49" s="35">
        <f aca="true" t="shared" si="16" ref="C49:P49">SUM(C50:C64)</f>
        <v>183970.93</v>
      </c>
      <c r="D49" s="35">
        <f t="shared" si="16"/>
        <v>516214.39</v>
      </c>
      <c r="E49" s="35">
        <f t="shared" si="16"/>
        <v>186484.38</v>
      </c>
      <c r="F49" s="35">
        <f t="shared" si="16"/>
        <v>475111.33</v>
      </c>
      <c r="G49" s="35">
        <f t="shared" si="16"/>
        <v>164565.21</v>
      </c>
      <c r="H49" s="35">
        <f t="shared" si="16"/>
        <v>633845.33</v>
      </c>
      <c r="I49" s="35">
        <f t="shared" si="16"/>
        <v>838231.21</v>
      </c>
      <c r="J49" s="35">
        <f t="shared" si="16"/>
        <v>138084.07</v>
      </c>
      <c r="K49" s="35">
        <f t="shared" si="16"/>
        <v>626360.84</v>
      </c>
      <c r="L49" s="35">
        <f t="shared" si="16"/>
        <v>668148.33</v>
      </c>
      <c r="M49" s="35">
        <f t="shared" si="16"/>
        <v>933229.43</v>
      </c>
      <c r="N49" s="35">
        <f t="shared" si="16"/>
        <v>839614.92</v>
      </c>
      <c r="O49" s="35">
        <f t="shared" si="16"/>
        <v>443270.61</v>
      </c>
      <c r="P49" s="35">
        <f t="shared" si="16"/>
        <v>243608.15</v>
      </c>
      <c r="Q49" s="29">
        <f>SUM(Q50:Q64)</f>
        <v>7644018</v>
      </c>
      <c r="S49" s="64"/>
    </row>
    <row r="50" spans="1:20" ht="18.75" customHeight="1">
      <c r="A50" s="17" t="s">
        <v>83</v>
      </c>
      <c r="B50" s="35">
        <v>753278.87</v>
      </c>
      <c r="C50" s="34">
        <v>0</v>
      </c>
      <c r="D50" s="35">
        <v>516214.39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1269493.26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183970.93</v>
      </c>
      <c r="D51" s="34">
        <v>0</v>
      </c>
      <c r="E51" s="35">
        <v>186484.38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7" ref="Q51:Q63">SUM(B51:P51)</f>
        <v>370455.31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475111.33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7"/>
        <v>475111.33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164565.21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7"/>
        <v>164565.21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633845.33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7"/>
        <v>633845.33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838231.21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7"/>
        <v>838231.21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138084.07</v>
      </c>
      <c r="K56" s="34">
        <v>0</v>
      </c>
      <c r="L56" s="34">
        <v>0</v>
      </c>
      <c r="M56" s="34"/>
      <c r="N56" s="34"/>
      <c r="O56" s="34"/>
      <c r="P56" s="34"/>
      <c r="Q56" s="29">
        <f t="shared" si="17"/>
        <v>138084.07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626360.84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7"/>
        <v>626360.84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668148.33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7"/>
        <v>668148.33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933229.43</v>
      </c>
      <c r="N59" s="34">
        <v>0</v>
      </c>
      <c r="O59" s="34">
        <v>0</v>
      </c>
      <c r="P59" s="34">
        <v>0</v>
      </c>
      <c r="Q59" s="29">
        <f t="shared" si="17"/>
        <v>933229.43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839614.92</v>
      </c>
      <c r="O60" s="34">
        <v>0</v>
      </c>
      <c r="P60" s="34">
        <v>0</v>
      </c>
      <c r="Q60" s="29">
        <f t="shared" si="17"/>
        <v>839614.92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443270.61</v>
      </c>
      <c r="P61" s="34">
        <v>0</v>
      </c>
      <c r="Q61" s="29">
        <f t="shared" si="17"/>
        <v>443270.61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243608.15</v>
      </c>
      <c r="Q62" s="29">
        <f t="shared" si="17"/>
        <v>243608.15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7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2.3154999999999997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2019-09-06T18:07:39Z</dcterms:modified>
  <cp:category/>
  <cp:version/>
  <cp:contentType/>
  <cp:contentStatus/>
</cp:coreProperties>
</file>