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<sst xmlns="http://schemas.openxmlformats.org/spreadsheetml/2006/main" count="105" uniqueCount="99">
  <si>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</si>
  <si>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</si>
  <si>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</si>
  <si>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</si>
  <si>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</si>
  <si>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</si>
  <si>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</si>
  <si>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</si>
  <si>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</si>
  <si>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</si>
  <si>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</si>
  <si>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</si>
  <si>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</si>
  <si>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</si>
  <si>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</si>
  <si>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</si>
  <si>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</si>
  <si>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</si>
  <si>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</si>
  <si>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</si>
  <si>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</si>
  <si>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</si>
  <si>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</si>
  <si>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</si>
  <si>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</si>
  <si>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</si>
  <si>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</si>
  <si>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</si>
  <si>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</si>
  <si>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</si>
  <si>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</si>
  <si>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</si>
  <si>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</si>
  <si>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</si>
  <si>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</si>
  <si>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</si>
  <si>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</si>
  <si>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</si>
  <si>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</si>
  <si>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</si>
  <si>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</si>
  <si>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</si>
  <si>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</si>
  <si>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</si>
  <si>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</si>
  <si>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</si>
  <si>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</si>
  <si>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</si>
  <si>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</si>
  <si>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</si>
  <si>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</si>
  <si>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</si>
  <si>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</si>
  <si>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</si>
  <si>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</si>
  <si>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</si>
  <si>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</si>
  <si>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</si>
  <si>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</si>
  <si>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</si>
  <si>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</si>
  <si>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</si>
  <si>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</si>
  <si>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</si>
  <si>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</si>
  <si>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</si>
  <si>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</si>
  <si>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</si>
  <si>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</si>
  <si>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</si>
  <si>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</si>
  <si>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</si>
  <si>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</si>
  <si>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</si>
  <si>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</si>
  <si>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</si>
  <si>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</si>
  <si>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</si>
  <si>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</si>
  <si>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</si>
  <si>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</si>
  <si>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</si>
  <si>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</si>
  <si>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</si>
  <si>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</si>
  <si>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</si>
  <si>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</si>
  <si>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</si>
  <si>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</si>
  <si>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</si>
  <si>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</si>
  <si>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</si>
  <si>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</si>
  <si>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</si>
  <si>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</si>
  <si>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</si>
  <si>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</si>
  <si>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27/08/19 - VENCIMENTO 03/09/19</t>
  </si>
  <si>
    <t>4.2.7. Banco Luso Brasileiro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</si>
</sst>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85</xdr:row>
      <xdr:rowOff>0</xdr:rowOff>
    </xdr:from>
    <xdr:to>
      <xdr:col>4</xdr:col>
      <xdr:colOff>638175</xdr:colOff>
      <xdr:row>85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316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638175</xdr:colOff>
      <xdr:row>85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316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638175</xdr:colOff>
      <xdr:row>85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316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400238</v>
      </c>
      <c r="C7" s="10">
        <f>C8+C18+C22</f>
        <v>84170</v>
      </c>
      <c r="D7" s="10">
        <f>D8+D18+D22</f>
        <v>273594</v>
      </c>
      <c r="E7" s="10">
        <f t="shared" si="0"/>
        <v>85424</v>
      </c>
      <c r="F7" s="10">
        <f t="shared" si="0"/>
        <v>341359</v>
      </c>
      <c r="G7" s="10">
        <f t="shared" si="0"/>
        <v>71175</v>
      </c>
      <c r="H7" s="10">
        <f t="shared" si="0"/>
        <v>323835</v>
      </c>
      <c r="I7" s="10">
        <f t="shared" si="0"/>
        <v>503006</v>
      </c>
      <c r="J7" s="10">
        <f t="shared" si="0"/>
        <v>58530</v>
      </c>
      <c r="K7" s="10">
        <f t="shared" si="0"/>
        <v>344017</v>
      </c>
      <c r="L7" s="10">
        <f t="shared" si="0"/>
        <v>291975</v>
      </c>
      <c r="M7" s="10">
        <f t="shared" si="0"/>
        <v>427930</v>
      </c>
      <c r="N7" s="10">
        <f t="shared" si="0"/>
        <v>344476</v>
      </c>
      <c r="O7" s="10">
        <f t="shared" si="0"/>
        <v>146308</v>
      </c>
      <c r="P7" s="10">
        <f t="shared" si="0"/>
        <v>100219</v>
      </c>
      <c r="Q7" s="10">
        <f>+Q8+Q18+Q22</f>
        <v>3796256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190821</v>
      </c>
      <c r="C8" s="12">
        <f>+C9+C10+C14</f>
        <v>39302</v>
      </c>
      <c r="D8" s="12">
        <f>+D9+D10+D14</f>
        <v>139517</v>
      </c>
      <c r="E8" s="12">
        <f t="shared" si="1"/>
        <v>42126</v>
      </c>
      <c r="F8" s="12">
        <f t="shared" si="1"/>
        <v>184889</v>
      </c>
      <c r="G8" s="12">
        <f t="shared" si="1"/>
        <v>34688</v>
      </c>
      <c r="H8" s="12">
        <f t="shared" si="1"/>
        <v>164935</v>
      </c>
      <c r="I8" s="12">
        <f t="shared" si="1"/>
        <v>259540</v>
      </c>
      <c r="J8" s="12">
        <f t="shared" si="1"/>
        <v>29942</v>
      </c>
      <c r="K8" s="12">
        <f t="shared" si="1"/>
        <v>168884</v>
      </c>
      <c r="L8" s="12">
        <f t="shared" si="1"/>
        <v>145593</v>
      </c>
      <c r="M8" s="12">
        <f t="shared" si="1"/>
        <v>227033</v>
      </c>
      <c r="N8" s="12">
        <f t="shared" si="1"/>
        <v>171477</v>
      </c>
      <c r="O8" s="12">
        <f t="shared" si="1"/>
        <v>81419</v>
      </c>
      <c r="P8" s="12">
        <f t="shared" si="1"/>
        <v>58945</v>
      </c>
      <c r="Q8" s="12">
        <f>SUM(B8:P8)</f>
        <v>1939111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13485</v>
      </c>
      <c r="C9" s="14">
        <v>2594</v>
      </c>
      <c r="D9" s="14">
        <v>12052</v>
      </c>
      <c r="E9" s="14">
        <v>4414</v>
      </c>
      <c r="F9" s="14">
        <v>10088</v>
      </c>
      <c r="G9" s="14">
        <v>2221</v>
      </c>
      <c r="H9" s="14">
        <v>9518</v>
      </c>
      <c r="I9" s="14">
        <v>17427</v>
      </c>
      <c r="J9" s="14">
        <v>2673</v>
      </c>
      <c r="K9" s="14">
        <v>15727</v>
      </c>
      <c r="L9" s="14">
        <v>12122</v>
      </c>
      <c r="M9" s="14">
        <v>10683</v>
      </c>
      <c r="N9" s="14">
        <v>9828</v>
      </c>
      <c r="O9" s="14">
        <v>6469</v>
      </c>
      <c r="P9" s="14">
        <v>5031</v>
      </c>
      <c r="Q9" s="12">
        <f aca="true" t="shared" si="2" ref="Q9:Q17">SUM(B9:P9)</f>
        <v>134332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168661</v>
      </c>
      <c r="C10" s="14">
        <f t="shared" si="3"/>
        <v>34883</v>
      </c>
      <c r="D10" s="14">
        <f t="shared" si="3"/>
        <v>121649</v>
      </c>
      <c r="E10" s="14">
        <f t="shared" si="3"/>
        <v>35933</v>
      </c>
      <c r="F10" s="14">
        <f t="shared" si="3"/>
        <v>166454</v>
      </c>
      <c r="G10" s="14">
        <f t="shared" si="3"/>
        <v>30995</v>
      </c>
      <c r="H10" s="14">
        <f t="shared" si="3"/>
        <v>147658</v>
      </c>
      <c r="I10" s="14">
        <f t="shared" si="3"/>
        <v>229337</v>
      </c>
      <c r="J10" s="14">
        <f t="shared" si="3"/>
        <v>26141</v>
      </c>
      <c r="K10" s="14">
        <f t="shared" si="3"/>
        <v>145759</v>
      </c>
      <c r="L10" s="14">
        <f t="shared" si="3"/>
        <v>126943</v>
      </c>
      <c r="M10" s="14">
        <f t="shared" si="3"/>
        <v>205371</v>
      </c>
      <c r="N10" s="14">
        <f t="shared" si="3"/>
        <v>153106</v>
      </c>
      <c r="O10" s="14">
        <f t="shared" si="3"/>
        <v>71741</v>
      </c>
      <c r="P10" s="14">
        <f t="shared" si="3"/>
        <v>51818</v>
      </c>
      <c r="Q10" s="12">
        <f t="shared" si="2"/>
        <v>1716449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76397</v>
      </c>
      <c r="C11" s="14">
        <v>15781</v>
      </c>
      <c r="D11" s="14">
        <v>54253</v>
      </c>
      <c r="E11" s="14">
        <v>17848</v>
      </c>
      <c r="F11" s="14">
        <v>74312</v>
      </c>
      <c r="G11" s="14">
        <v>13931</v>
      </c>
      <c r="H11" s="14">
        <v>65582</v>
      </c>
      <c r="I11" s="14">
        <v>102105</v>
      </c>
      <c r="J11" s="14">
        <v>12527</v>
      </c>
      <c r="K11" s="14">
        <v>68094</v>
      </c>
      <c r="L11" s="14">
        <v>58802</v>
      </c>
      <c r="M11" s="14">
        <v>95716</v>
      </c>
      <c r="N11" s="14">
        <v>69747</v>
      </c>
      <c r="O11" s="14">
        <v>31666</v>
      </c>
      <c r="P11" s="14">
        <v>22344</v>
      </c>
      <c r="Q11" s="12">
        <f t="shared" si="2"/>
        <v>779105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83767</v>
      </c>
      <c r="C12" s="14">
        <v>17420</v>
      </c>
      <c r="D12" s="14">
        <v>58383</v>
      </c>
      <c r="E12" s="14">
        <v>15703</v>
      </c>
      <c r="F12" s="14">
        <v>85772</v>
      </c>
      <c r="G12" s="14">
        <v>15206</v>
      </c>
      <c r="H12" s="14">
        <v>73596</v>
      </c>
      <c r="I12" s="14">
        <v>112226</v>
      </c>
      <c r="J12" s="14">
        <v>12223</v>
      </c>
      <c r="K12" s="14">
        <v>69440</v>
      </c>
      <c r="L12" s="14">
        <v>61646</v>
      </c>
      <c r="M12" s="14">
        <v>100705</v>
      </c>
      <c r="N12" s="14">
        <v>76265</v>
      </c>
      <c r="O12" s="14">
        <v>36457</v>
      </c>
      <c r="P12" s="14">
        <v>27065</v>
      </c>
      <c r="Q12" s="12">
        <f t="shared" si="2"/>
        <v>845874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8497</v>
      </c>
      <c r="C13" s="14">
        <v>1682</v>
      </c>
      <c r="D13" s="14">
        <v>9013</v>
      </c>
      <c r="E13" s="14">
        <v>2382</v>
      </c>
      <c r="F13" s="14">
        <v>6370</v>
      </c>
      <c r="G13" s="14">
        <v>1858</v>
      </c>
      <c r="H13" s="14">
        <v>8480</v>
      </c>
      <c r="I13" s="14">
        <v>15006</v>
      </c>
      <c r="J13" s="14">
        <v>1391</v>
      </c>
      <c r="K13" s="14">
        <v>8225</v>
      </c>
      <c r="L13" s="14">
        <v>6495</v>
      </c>
      <c r="M13" s="14">
        <v>8950</v>
      </c>
      <c r="N13" s="14">
        <v>7094</v>
      </c>
      <c r="O13" s="14">
        <v>3618</v>
      </c>
      <c r="P13" s="14">
        <v>2409</v>
      </c>
      <c r="Q13" s="12">
        <f t="shared" si="2"/>
        <v>91470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8675</v>
      </c>
      <c r="C14" s="14">
        <f t="shared" si="4"/>
        <v>1825</v>
      </c>
      <c r="D14" s="14">
        <f t="shared" si="4"/>
        <v>5816</v>
      </c>
      <c r="E14" s="14">
        <f t="shared" si="4"/>
        <v>1779</v>
      </c>
      <c r="F14" s="14">
        <f t="shared" si="4"/>
        <v>8347</v>
      </c>
      <c r="G14" s="14">
        <f t="shared" si="4"/>
        <v>1472</v>
      </c>
      <c r="H14" s="14">
        <f t="shared" si="4"/>
        <v>7759</v>
      </c>
      <c r="I14" s="14">
        <f t="shared" si="4"/>
        <v>12776</v>
      </c>
      <c r="J14" s="14">
        <f t="shared" si="4"/>
        <v>1128</v>
      </c>
      <c r="K14" s="14">
        <f t="shared" si="4"/>
        <v>7398</v>
      </c>
      <c r="L14" s="14">
        <f t="shared" si="4"/>
        <v>6528</v>
      </c>
      <c r="M14" s="14">
        <f t="shared" si="4"/>
        <v>10979</v>
      </c>
      <c r="N14" s="14">
        <f t="shared" si="4"/>
        <v>8543</v>
      </c>
      <c r="O14" s="14">
        <f t="shared" si="4"/>
        <v>3209</v>
      </c>
      <c r="P14" s="14">
        <f t="shared" si="4"/>
        <v>2096</v>
      </c>
      <c r="Q14" s="12">
        <f t="shared" si="2"/>
        <v>88330</v>
      </c>
    </row>
    <row r="15" spans="1:28" ht="18.75" customHeight="1">
      <c r="A15" s="15" t="s">
        <v>13</v>
      </c>
      <c r="B15" s="14">
        <v>8653</v>
      </c>
      <c r="C15" s="14">
        <v>1818</v>
      </c>
      <c r="D15" s="14">
        <v>5810</v>
      </c>
      <c r="E15" s="14">
        <v>1775</v>
      </c>
      <c r="F15" s="14">
        <v>8332</v>
      </c>
      <c r="G15" s="14">
        <v>1472</v>
      </c>
      <c r="H15" s="14">
        <v>7745</v>
      </c>
      <c r="I15" s="14">
        <v>12754</v>
      </c>
      <c r="J15" s="14">
        <v>1126</v>
      </c>
      <c r="K15" s="14">
        <v>7389</v>
      </c>
      <c r="L15" s="14">
        <v>6525</v>
      </c>
      <c r="M15" s="14">
        <v>10969</v>
      </c>
      <c r="N15" s="14">
        <v>8532</v>
      </c>
      <c r="O15" s="14">
        <v>3202</v>
      </c>
      <c r="P15" s="14">
        <v>2095</v>
      </c>
      <c r="Q15" s="12">
        <f t="shared" si="2"/>
        <v>88197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7</v>
      </c>
      <c r="C16" s="14">
        <v>3</v>
      </c>
      <c r="D16" s="14">
        <v>3</v>
      </c>
      <c r="E16" s="14">
        <v>0</v>
      </c>
      <c r="F16" s="14">
        <v>11</v>
      </c>
      <c r="G16" s="14">
        <v>0</v>
      </c>
      <c r="H16" s="14">
        <v>7</v>
      </c>
      <c r="I16" s="14">
        <v>11</v>
      </c>
      <c r="J16" s="14">
        <v>2</v>
      </c>
      <c r="K16" s="14">
        <v>3</v>
      </c>
      <c r="L16" s="14">
        <v>0</v>
      </c>
      <c r="M16" s="14">
        <v>2</v>
      </c>
      <c r="N16" s="14">
        <v>3</v>
      </c>
      <c r="O16" s="14">
        <v>4</v>
      </c>
      <c r="P16" s="14">
        <v>0</v>
      </c>
      <c r="Q16" s="12">
        <f t="shared" si="2"/>
        <v>56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15</v>
      </c>
      <c r="C17" s="14">
        <v>4</v>
      </c>
      <c r="D17" s="14">
        <v>3</v>
      </c>
      <c r="E17" s="14">
        <v>4</v>
      </c>
      <c r="F17" s="14">
        <v>4</v>
      </c>
      <c r="G17" s="14">
        <v>0</v>
      </c>
      <c r="H17" s="14">
        <v>7</v>
      </c>
      <c r="I17" s="14">
        <v>11</v>
      </c>
      <c r="J17" s="14">
        <v>0</v>
      </c>
      <c r="K17" s="14">
        <v>6</v>
      </c>
      <c r="L17" s="14">
        <v>3</v>
      </c>
      <c r="M17" s="14">
        <v>8</v>
      </c>
      <c r="N17" s="14">
        <v>8</v>
      </c>
      <c r="O17" s="14">
        <v>3</v>
      </c>
      <c r="P17" s="14">
        <v>1</v>
      </c>
      <c r="Q17" s="12">
        <f t="shared" si="2"/>
        <v>77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96855</v>
      </c>
      <c r="C18" s="18">
        <f t="shared" si="5"/>
        <v>18592</v>
      </c>
      <c r="D18" s="18">
        <f t="shared" si="5"/>
        <v>54754</v>
      </c>
      <c r="E18" s="18">
        <f t="shared" si="5"/>
        <v>18137</v>
      </c>
      <c r="F18" s="18">
        <f t="shared" si="5"/>
        <v>56339</v>
      </c>
      <c r="G18" s="18">
        <f t="shared" si="5"/>
        <v>12437</v>
      </c>
      <c r="H18" s="18">
        <f t="shared" si="5"/>
        <v>58280</v>
      </c>
      <c r="I18" s="18">
        <f t="shared" si="5"/>
        <v>87440</v>
      </c>
      <c r="J18" s="18">
        <f t="shared" si="5"/>
        <v>11862</v>
      </c>
      <c r="K18" s="18">
        <f t="shared" si="5"/>
        <v>73723</v>
      </c>
      <c r="L18" s="18">
        <f t="shared" si="5"/>
        <v>62910</v>
      </c>
      <c r="M18" s="18">
        <f t="shared" si="5"/>
        <v>96533</v>
      </c>
      <c r="N18" s="18">
        <f t="shared" si="5"/>
        <v>90445</v>
      </c>
      <c r="O18" s="18">
        <f t="shared" si="5"/>
        <v>36501</v>
      </c>
      <c r="P18" s="18">
        <f t="shared" si="5"/>
        <v>22861</v>
      </c>
      <c r="Q18" s="12">
        <f aca="true" t="shared" si="6" ref="Q18:Q24">SUM(B18:P18)</f>
        <v>797669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58793</v>
      </c>
      <c r="C19" s="14">
        <v>11300</v>
      </c>
      <c r="D19" s="14">
        <v>34708</v>
      </c>
      <c r="E19" s="14">
        <v>11958</v>
      </c>
      <c r="F19" s="14">
        <v>35739</v>
      </c>
      <c r="G19" s="14">
        <v>8169</v>
      </c>
      <c r="H19" s="14">
        <v>36370</v>
      </c>
      <c r="I19" s="14">
        <v>58216</v>
      </c>
      <c r="J19" s="14">
        <v>8043</v>
      </c>
      <c r="K19" s="14">
        <v>47848</v>
      </c>
      <c r="L19" s="14">
        <v>38351</v>
      </c>
      <c r="M19" s="14">
        <v>59891</v>
      </c>
      <c r="N19" s="14">
        <v>54089</v>
      </c>
      <c r="O19" s="14">
        <v>21994</v>
      </c>
      <c r="P19" s="14">
        <v>13816</v>
      </c>
      <c r="Q19" s="12">
        <f t="shared" si="6"/>
        <v>499285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33880</v>
      </c>
      <c r="C20" s="14">
        <v>6455</v>
      </c>
      <c r="D20" s="14">
        <v>16833</v>
      </c>
      <c r="E20" s="14">
        <v>5273</v>
      </c>
      <c r="F20" s="14">
        <v>18341</v>
      </c>
      <c r="G20" s="14">
        <v>3637</v>
      </c>
      <c r="H20" s="14">
        <v>18713</v>
      </c>
      <c r="I20" s="14">
        <v>24063</v>
      </c>
      <c r="J20" s="14">
        <v>3427</v>
      </c>
      <c r="K20" s="14">
        <v>22811</v>
      </c>
      <c r="L20" s="14">
        <v>22014</v>
      </c>
      <c r="M20" s="14">
        <v>32467</v>
      </c>
      <c r="N20" s="14">
        <v>32956</v>
      </c>
      <c r="O20" s="14">
        <v>12962</v>
      </c>
      <c r="P20" s="14">
        <v>8216</v>
      </c>
      <c r="Q20" s="12">
        <f t="shared" si="6"/>
        <v>262048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4182</v>
      </c>
      <c r="C21" s="14">
        <v>837</v>
      </c>
      <c r="D21" s="14">
        <v>3213</v>
      </c>
      <c r="E21" s="14">
        <v>906</v>
      </c>
      <c r="F21" s="14">
        <v>2259</v>
      </c>
      <c r="G21" s="14">
        <v>631</v>
      </c>
      <c r="H21" s="14">
        <v>3197</v>
      </c>
      <c r="I21" s="14">
        <v>5161</v>
      </c>
      <c r="J21" s="14">
        <v>392</v>
      </c>
      <c r="K21" s="14">
        <v>3064</v>
      </c>
      <c r="L21" s="14">
        <v>2545</v>
      </c>
      <c r="M21" s="14">
        <v>4175</v>
      </c>
      <c r="N21" s="14">
        <v>3400</v>
      </c>
      <c r="O21" s="14">
        <v>1545</v>
      </c>
      <c r="P21" s="14">
        <v>829</v>
      </c>
      <c r="Q21" s="12">
        <f t="shared" si="6"/>
        <v>36336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112562</v>
      </c>
      <c r="C22" s="14">
        <f t="shared" si="7"/>
        <v>26276</v>
      </c>
      <c r="D22" s="14">
        <f t="shared" si="7"/>
        <v>79323</v>
      </c>
      <c r="E22" s="14">
        <f t="shared" si="7"/>
        <v>25161</v>
      </c>
      <c r="F22" s="14">
        <f t="shared" si="7"/>
        <v>100131</v>
      </c>
      <c r="G22" s="14">
        <f t="shared" si="7"/>
        <v>24050</v>
      </c>
      <c r="H22" s="14">
        <f t="shared" si="7"/>
        <v>100620</v>
      </c>
      <c r="I22" s="14">
        <f t="shared" si="7"/>
        <v>156026</v>
      </c>
      <c r="J22" s="14">
        <f t="shared" si="7"/>
        <v>16726</v>
      </c>
      <c r="K22" s="14">
        <f t="shared" si="7"/>
        <v>101410</v>
      </c>
      <c r="L22" s="14">
        <f t="shared" si="7"/>
        <v>83472</v>
      </c>
      <c r="M22" s="14">
        <f t="shared" si="7"/>
        <v>104364</v>
      </c>
      <c r="N22" s="14">
        <f t="shared" si="7"/>
        <v>82554</v>
      </c>
      <c r="O22" s="14">
        <f t="shared" si="7"/>
        <v>28388</v>
      </c>
      <c r="P22" s="14">
        <f t="shared" si="7"/>
        <v>18413</v>
      </c>
      <c r="Q22" s="12">
        <f t="shared" si="6"/>
        <v>1059476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66306</v>
      </c>
      <c r="C23" s="14">
        <v>14339</v>
      </c>
      <c r="D23" s="14">
        <v>51370</v>
      </c>
      <c r="E23" s="14">
        <v>16094</v>
      </c>
      <c r="F23" s="14">
        <v>60248</v>
      </c>
      <c r="G23" s="14">
        <v>15536</v>
      </c>
      <c r="H23" s="14">
        <v>61313</v>
      </c>
      <c r="I23" s="14">
        <v>101200</v>
      </c>
      <c r="J23" s="14">
        <v>11981</v>
      </c>
      <c r="K23" s="14">
        <v>66773</v>
      </c>
      <c r="L23" s="14">
        <v>52874</v>
      </c>
      <c r="M23" s="14">
        <v>65534</v>
      </c>
      <c r="N23" s="14">
        <v>50814</v>
      </c>
      <c r="O23" s="14">
        <v>17969</v>
      </c>
      <c r="P23" s="14">
        <v>10488</v>
      </c>
      <c r="Q23" s="12">
        <f t="shared" si="6"/>
        <v>662839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46256</v>
      </c>
      <c r="C24" s="14">
        <v>11937</v>
      </c>
      <c r="D24" s="14">
        <v>27953</v>
      </c>
      <c r="E24" s="14">
        <v>9067</v>
      </c>
      <c r="F24" s="14">
        <v>39883</v>
      </c>
      <c r="G24" s="14">
        <v>8514</v>
      </c>
      <c r="H24" s="14">
        <v>39307</v>
      </c>
      <c r="I24" s="14">
        <v>54826</v>
      </c>
      <c r="J24" s="14">
        <v>4745</v>
      </c>
      <c r="K24" s="14">
        <v>34637</v>
      </c>
      <c r="L24" s="14">
        <v>30598</v>
      </c>
      <c r="M24" s="14">
        <v>38830</v>
      </c>
      <c r="N24" s="14">
        <v>31740</v>
      </c>
      <c r="O24" s="14">
        <v>10419</v>
      </c>
      <c r="P24" s="14">
        <v>7925</v>
      </c>
      <c r="Q24" s="12">
        <f t="shared" si="6"/>
        <v>396637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909590.3025999999</v>
      </c>
      <c r="C28" s="56">
        <f>C29+C30</f>
        <v>218920.366</v>
      </c>
      <c r="D28" s="56">
        <f>D29+D30</f>
        <v>640263.337</v>
      </c>
      <c r="E28" s="56">
        <f aca="true" t="shared" si="8" ref="E28:P28">E29+E30</f>
        <v>236806.8672</v>
      </c>
      <c r="F28" s="56">
        <f t="shared" si="8"/>
        <v>718220.542</v>
      </c>
      <c r="G28" s="56">
        <f t="shared" si="8"/>
        <v>222151.41</v>
      </c>
      <c r="H28" s="56">
        <f t="shared" si="8"/>
        <v>786694.2444999999</v>
      </c>
      <c r="I28" s="56">
        <f t="shared" si="8"/>
        <v>989647.1568</v>
      </c>
      <c r="J28" s="56">
        <f t="shared" si="8"/>
        <v>146617.65</v>
      </c>
      <c r="K28" s="56">
        <f t="shared" si="8"/>
        <v>790059.0154</v>
      </c>
      <c r="L28" s="56">
        <f t="shared" si="8"/>
        <v>783797.2274999999</v>
      </c>
      <c r="M28" s="56">
        <f t="shared" si="8"/>
        <v>1003409.309</v>
      </c>
      <c r="N28" s="56">
        <f t="shared" si="8"/>
        <v>903195.7043999999</v>
      </c>
      <c r="O28" s="56">
        <f t="shared" si="8"/>
        <v>487276.5336</v>
      </c>
      <c r="P28" s="56">
        <f t="shared" si="8"/>
        <v>281415.98539999995</v>
      </c>
      <c r="Q28" s="56">
        <f>SUM(B28:P28)</f>
        <v>9118065.651400002</v>
      </c>
      <c r="S28" s="62"/>
    </row>
    <row r="29" spans="1:17" ht="18.75" customHeight="1">
      <c r="A29" s="54" t="s">
        <v>38</v>
      </c>
      <c r="B29" s="52">
        <f aca="true" t="shared" si="9" ref="B29:P29">B26*B7</f>
        <v>899614.9526</v>
      </c>
      <c r="C29" s="52">
        <f>C26*C7</f>
        <v>217730.956</v>
      </c>
      <c r="D29" s="52">
        <f>D26*D7</f>
        <v>633506.907</v>
      </c>
      <c r="E29" s="52">
        <f t="shared" si="9"/>
        <v>235582.3072</v>
      </c>
      <c r="F29" s="52">
        <f t="shared" si="9"/>
        <v>705930.412</v>
      </c>
      <c r="G29" s="52">
        <f t="shared" si="9"/>
        <v>222151.41</v>
      </c>
      <c r="H29" s="52">
        <f t="shared" si="9"/>
        <v>769010.9744999999</v>
      </c>
      <c r="I29" s="52">
        <f t="shared" si="9"/>
        <v>984785.1468</v>
      </c>
      <c r="J29" s="52">
        <f t="shared" si="9"/>
        <v>146617.65</v>
      </c>
      <c r="K29" s="52">
        <f t="shared" si="9"/>
        <v>786491.6654</v>
      </c>
      <c r="L29" s="52">
        <f t="shared" si="9"/>
        <v>765120.4874999999</v>
      </c>
      <c r="M29" s="52">
        <f t="shared" si="9"/>
        <v>980943.939</v>
      </c>
      <c r="N29" s="52">
        <f t="shared" si="9"/>
        <v>883374.2544</v>
      </c>
      <c r="O29" s="52">
        <f t="shared" si="9"/>
        <v>473189.3336</v>
      </c>
      <c r="P29" s="52">
        <f t="shared" si="9"/>
        <v>277265.88539999997</v>
      </c>
      <c r="Q29" s="53">
        <f>SUM(B29:P29)</f>
        <v>8981316.281399999</v>
      </c>
    </row>
    <row r="30" spans="1:28" ht="18.75" customHeight="1">
      <c r="A30" s="17" t="s">
        <v>36</v>
      </c>
      <c r="B30" s="52">
        <v>9975.35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136749.37000000002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+B33+B35+B43+B44+B45-B46</f>
        <v>-57985.5</v>
      </c>
      <c r="C32" s="25">
        <f>+C33+C35+C43+C44+C45-C46</f>
        <v>-11154.2</v>
      </c>
      <c r="D32" s="25">
        <f>+D33+D35+D43+D44+D45-D46</f>
        <v>-51823.6</v>
      </c>
      <c r="E32" s="25">
        <f t="shared" si="10"/>
        <v>-18980.2</v>
      </c>
      <c r="F32" s="25">
        <f t="shared" si="10"/>
        <v>-43915.9</v>
      </c>
      <c r="G32" s="25">
        <f t="shared" si="10"/>
        <v>-9550.3</v>
      </c>
      <c r="H32" s="25">
        <f t="shared" si="10"/>
        <v>-137703.11000000002</v>
      </c>
      <c r="I32" s="25">
        <f t="shared" si="10"/>
        <v>-75473.6</v>
      </c>
      <c r="J32" s="25">
        <f t="shared" si="10"/>
        <v>-12031.4</v>
      </c>
      <c r="K32" s="25">
        <f t="shared" si="10"/>
        <v>-67626.1</v>
      </c>
      <c r="L32" s="25">
        <f t="shared" si="10"/>
        <v>-52124.6</v>
      </c>
      <c r="M32" s="25">
        <f t="shared" si="10"/>
        <v>-45936.9</v>
      </c>
      <c r="N32" s="25">
        <f t="shared" si="10"/>
        <v>-42260.4</v>
      </c>
      <c r="O32" s="25">
        <f t="shared" si="10"/>
        <v>-27816.7</v>
      </c>
      <c r="P32" s="25">
        <f t="shared" si="10"/>
        <v>-21633.3</v>
      </c>
      <c r="Q32" s="25">
        <f t="shared" si="10"/>
        <v>-676015.8099999999</v>
      </c>
    </row>
    <row r="33" spans="1:17" ht="18.75" customHeight="1">
      <c r="A33" s="17" t="s">
        <v>62</v>
      </c>
      <c r="B33" s="26">
        <f>+B34</f>
        <v>-57985.5</v>
      </c>
      <c r="C33" s="26">
        <f>+C34</f>
        <v>-11154.2</v>
      </c>
      <c r="D33" s="26">
        <f>+D34</f>
        <v>-51823.6</v>
      </c>
      <c r="E33" s="26">
        <f aca="true" t="shared" si="11" ref="E33:Q33">+E34</f>
        <v>-18980.2</v>
      </c>
      <c r="F33" s="26">
        <f t="shared" si="11"/>
        <v>-43378.4</v>
      </c>
      <c r="G33" s="26">
        <f t="shared" si="11"/>
        <v>-9550.3</v>
      </c>
      <c r="H33" s="26">
        <f t="shared" si="11"/>
        <v>-40927.4</v>
      </c>
      <c r="I33" s="26">
        <f t="shared" si="11"/>
        <v>-74936.1</v>
      </c>
      <c r="J33" s="26">
        <f t="shared" si="11"/>
        <v>-11493.9</v>
      </c>
      <c r="K33" s="26">
        <f t="shared" si="11"/>
        <v>-67626.1</v>
      </c>
      <c r="L33" s="26">
        <f t="shared" si="11"/>
        <v>-52124.6</v>
      </c>
      <c r="M33" s="26">
        <f t="shared" si="11"/>
        <v>-45936.9</v>
      </c>
      <c r="N33" s="26">
        <f t="shared" si="11"/>
        <v>-42260.4</v>
      </c>
      <c r="O33" s="26">
        <f t="shared" si="11"/>
        <v>-27816.7</v>
      </c>
      <c r="P33" s="26">
        <f t="shared" si="11"/>
        <v>-21633.3</v>
      </c>
      <c r="Q33" s="26">
        <f t="shared" si="11"/>
        <v>-577627.6</v>
      </c>
    </row>
    <row r="34" spans="1:28" ht="18.75" customHeight="1">
      <c r="A34" s="13" t="s">
        <v>39</v>
      </c>
      <c r="B34" s="20">
        <f aca="true" t="shared" si="12" ref="B34:G34">ROUND(-B9*$F$3,2)</f>
        <v>-57985.5</v>
      </c>
      <c r="C34" s="20">
        <f t="shared" si="12"/>
        <v>-11154.2</v>
      </c>
      <c r="D34" s="20">
        <f t="shared" si="12"/>
        <v>-51823.6</v>
      </c>
      <c r="E34" s="20">
        <f t="shared" si="12"/>
        <v>-18980.2</v>
      </c>
      <c r="F34" s="20">
        <f t="shared" si="12"/>
        <v>-43378.4</v>
      </c>
      <c r="G34" s="20">
        <f t="shared" si="12"/>
        <v>-9550.3</v>
      </c>
      <c r="H34" s="20">
        <f aca="true" t="shared" si="13" ref="H34:P34">ROUND(-H9*$F$3,2)</f>
        <v>-40927.4</v>
      </c>
      <c r="I34" s="20">
        <f t="shared" si="13"/>
        <v>-74936.1</v>
      </c>
      <c r="J34" s="20">
        <f t="shared" si="13"/>
        <v>-11493.9</v>
      </c>
      <c r="K34" s="20">
        <f>ROUND(-K9*$F$3,2)</f>
        <v>-67626.1</v>
      </c>
      <c r="L34" s="20">
        <f>ROUND(-L9*$F$3,2)</f>
        <v>-52124.6</v>
      </c>
      <c r="M34" s="20">
        <f>ROUND(-M9*$F$3,2)</f>
        <v>-45936.9</v>
      </c>
      <c r="N34" s="20">
        <f>ROUND(-N9*$F$3,2)</f>
        <v>-42260.4</v>
      </c>
      <c r="O34" s="20">
        <f t="shared" si="13"/>
        <v>-27816.7</v>
      </c>
      <c r="P34" s="20">
        <f t="shared" si="13"/>
        <v>-21633.3</v>
      </c>
      <c r="Q34" s="44">
        <f aca="true" t="shared" si="14" ref="Q34:Q46">SUM(B34:P34)</f>
        <v>-577627.6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O35">SUM(B36:B42)</f>
        <v>0</v>
      </c>
      <c r="C35" s="26">
        <f t="shared" si="15"/>
        <v>0</v>
      </c>
      <c r="D35" s="26">
        <f t="shared" si="15"/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-96775.71</v>
      </c>
      <c r="I35" s="26">
        <f t="shared" si="15"/>
        <v>-537.5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 t="shared" si="15"/>
        <v>0</v>
      </c>
      <c r="O35" s="26">
        <f t="shared" si="15"/>
        <v>0</v>
      </c>
      <c r="P35" s="26">
        <f>SUM(P36:P42)</f>
        <v>0</v>
      </c>
      <c r="Q35" s="26">
        <f t="shared" si="14"/>
        <v>-98388.21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-537.5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-2150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6" t="s">
        <v>98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-96238.21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14"/>
        <v>-96238.21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61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8" ht="18.75" customHeight="1">
      <c r="A44" s="17" t="s">
        <v>46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4">
        <f t="shared" si="14"/>
        <v>0</v>
      </c>
      <c r="R44"/>
      <c r="S44"/>
      <c r="T44"/>
      <c r="U44"/>
      <c r="V44"/>
      <c r="W44"/>
      <c r="X44"/>
      <c r="Y44"/>
      <c r="Z44"/>
      <c r="AA44"/>
      <c r="AB44"/>
    </row>
    <row r="45" spans="1:21" ht="18.75" customHeight="1">
      <c r="A45" s="68" t="s">
        <v>48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1" ht="18.75" customHeight="1">
      <c r="A46" s="68" t="s">
        <v>49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0">
        <f t="shared" si="14"/>
        <v>0</v>
      </c>
      <c r="R46"/>
      <c r="S46"/>
      <c r="T46"/>
      <c r="U46"/>
    </row>
    <row r="47" spans="1:28" ht="15.75">
      <c r="A47" s="2" t="s">
        <v>50</v>
      </c>
      <c r="B47" s="29">
        <f aca="true" t="shared" si="16" ref="B47:P47">+B28+B32</f>
        <v>851604.8025999999</v>
      </c>
      <c r="C47" s="29">
        <f t="shared" si="16"/>
        <v>207766.166</v>
      </c>
      <c r="D47" s="29">
        <f t="shared" si="16"/>
        <v>588439.7370000001</v>
      </c>
      <c r="E47" s="29">
        <f t="shared" si="16"/>
        <v>217826.6672</v>
      </c>
      <c r="F47" s="29">
        <f t="shared" si="16"/>
        <v>674304.642</v>
      </c>
      <c r="G47" s="29">
        <f t="shared" si="16"/>
        <v>212601.11000000002</v>
      </c>
      <c r="H47" s="29">
        <f t="shared" si="16"/>
        <v>648991.1344999999</v>
      </c>
      <c r="I47" s="29">
        <f t="shared" si="16"/>
        <v>914173.5568</v>
      </c>
      <c r="J47" s="29">
        <f t="shared" si="16"/>
        <v>134586.25</v>
      </c>
      <c r="K47" s="29">
        <f t="shared" si="16"/>
        <v>722432.9154</v>
      </c>
      <c r="L47" s="29">
        <f t="shared" si="16"/>
        <v>731672.6275</v>
      </c>
      <c r="M47" s="29">
        <f t="shared" si="16"/>
        <v>957472.409</v>
      </c>
      <c r="N47" s="29">
        <f t="shared" si="16"/>
        <v>860935.3043999999</v>
      </c>
      <c r="O47" s="29">
        <f t="shared" si="16"/>
        <v>459459.8336</v>
      </c>
      <c r="P47" s="29">
        <f t="shared" si="16"/>
        <v>259782.68539999996</v>
      </c>
      <c r="Q47" s="29">
        <f>SUM(B47:P47)</f>
        <v>8442049.841400001</v>
      </c>
      <c r="R47" s="65"/>
      <c r="S47" s="67"/>
      <c r="T47"/>
      <c r="U47"/>
      <c r="V47"/>
      <c r="W47"/>
      <c r="X47"/>
      <c r="Y47"/>
      <c r="Z47"/>
      <c r="AA47"/>
      <c r="AB47"/>
    </row>
    <row r="48" spans="1:21" ht="15" customHeight="1">
      <c r="A48" s="33"/>
      <c r="B48" s="66"/>
      <c r="C48" s="66"/>
      <c r="D48" s="66"/>
      <c r="E48" s="45"/>
      <c r="F48" s="45"/>
      <c r="G48" s="45"/>
      <c r="H48" s="45"/>
      <c r="I48" s="45"/>
      <c r="J48" s="45"/>
      <c r="K48" s="66"/>
      <c r="L48" s="45"/>
      <c r="M48" s="45"/>
      <c r="N48" s="45"/>
      <c r="O48" s="45"/>
      <c r="P48" s="45"/>
      <c r="Q48" s="46"/>
      <c r="R48" s="67"/>
      <c r="S48" s="63"/>
      <c r="T48" s="65"/>
      <c r="U48"/>
    </row>
    <row r="49" spans="1:19" ht="15" customHeight="1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  <c r="R49" s="67"/>
      <c r="S49" s="64"/>
    </row>
    <row r="50" spans="1:19" ht="18.75" customHeight="1">
      <c r="A50" s="2" t="s">
        <v>51</v>
      </c>
      <c r="B50" s="35">
        <f>SUM(B51:B65)</f>
        <v>851604.8</v>
      </c>
      <c r="C50" s="35">
        <f aca="true" t="shared" si="17" ref="C50:P50">SUM(C51:C65)</f>
        <v>207766.17</v>
      </c>
      <c r="D50" s="35">
        <f t="shared" si="17"/>
        <v>588439.74</v>
      </c>
      <c r="E50" s="35">
        <f t="shared" si="17"/>
        <v>217826.66</v>
      </c>
      <c r="F50" s="35">
        <f t="shared" si="17"/>
        <v>674304.64</v>
      </c>
      <c r="G50" s="35">
        <f t="shared" si="17"/>
        <v>212601.11</v>
      </c>
      <c r="H50" s="35">
        <f t="shared" si="17"/>
        <v>648991.13</v>
      </c>
      <c r="I50" s="35">
        <f t="shared" si="17"/>
        <v>914173.56</v>
      </c>
      <c r="J50" s="35">
        <f t="shared" si="17"/>
        <v>134586.25</v>
      </c>
      <c r="K50" s="35">
        <f t="shared" si="17"/>
        <v>722432.91</v>
      </c>
      <c r="L50" s="35">
        <f t="shared" si="17"/>
        <v>731672.63</v>
      </c>
      <c r="M50" s="35">
        <f t="shared" si="17"/>
        <v>957472.41</v>
      </c>
      <c r="N50" s="35">
        <f t="shared" si="17"/>
        <v>860935.3</v>
      </c>
      <c r="O50" s="35">
        <f t="shared" si="17"/>
        <v>459459.83</v>
      </c>
      <c r="P50" s="35">
        <f t="shared" si="17"/>
        <v>259782.69</v>
      </c>
      <c r="Q50" s="29">
        <f>SUM(Q51:Q65)</f>
        <v>8442049.83</v>
      </c>
      <c r="S50" s="64"/>
    </row>
    <row r="51" spans="1:20" ht="18.75" customHeight="1">
      <c r="A51" s="17" t="s">
        <v>83</v>
      </c>
      <c r="B51" s="35">
        <v>851604.8</v>
      </c>
      <c r="C51" s="34">
        <v>0</v>
      </c>
      <c r="D51" s="35">
        <v>588439.74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>SUM(B51:P51)</f>
        <v>1440044.54</v>
      </c>
      <c r="R51"/>
      <c r="S51" s="64"/>
      <c r="T51" s="65"/>
    </row>
    <row r="52" spans="1:18" ht="18.75" customHeight="1">
      <c r="A52" s="17" t="s">
        <v>84</v>
      </c>
      <c r="B52" s="34">
        <v>0</v>
      </c>
      <c r="C52" s="35">
        <v>207766.17</v>
      </c>
      <c r="D52" s="34">
        <v>0</v>
      </c>
      <c r="E52" s="35">
        <v>217826.66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9">
        <f aca="true" t="shared" si="18" ref="Q52:Q64">SUM(B52:P52)</f>
        <v>425592.83</v>
      </c>
      <c r="R52"/>
    </row>
    <row r="53" spans="1:19" ht="18.75" customHeight="1">
      <c r="A53" s="17" t="s">
        <v>29</v>
      </c>
      <c r="B53" s="34">
        <v>0</v>
      </c>
      <c r="C53" s="34">
        <v>0</v>
      </c>
      <c r="D53" s="34">
        <v>0</v>
      </c>
      <c r="E53" s="34">
        <v>0</v>
      </c>
      <c r="F53" s="26">
        <v>674304.64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6">
        <f t="shared" si="18"/>
        <v>674304.64</v>
      </c>
      <c r="S53"/>
    </row>
    <row r="54" spans="1:20" ht="18.75" customHeight="1">
      <c r="A54" s="17" t="s">
        <v>35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26">
        <v>212601.11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9">
        <f t="shared" si="18"/>
        <v>212601.11</v>
      </c>
      <c r="T54"/>
    </row>
    <row r="55" spans="1:21" ht="18.75" customHeight="1">
      <c r="A55" s="17" t="s">
        <v>30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26">
        <v>648991.13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6">
        <f t="shared" si="18"/>
        <v>648991.13</v>
      </c>
      <c r="U55"/>
    </row>
    <row r="56" spans="1:22" ht="18.75" customHeight="1">
      <c r="A56" s="17" t="s">
        <v>52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5">
        <v>914173.56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29">
        <f t="shared" si="18"/>
        <v>914173.56</v>
      </c>
      <c r="V56"/>
    </row>
    <row r="57" spans="1:22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5">
        <v>134586.25</v>
      </c>
      <c r="K57" s="34">
        <v>0</v>
      </c>
      <c r="L57" s="34">
        <v>0</v>
      </c>
      <c r="M57" s="34"/>
      <c r="N57" s="34"/>
      <c r="O57" s="34"/>
      <c r="P57" s="34"/>
      <c r="Q57" s="29">
        <f t="shared" si="18"/>
        <v>134586.25</v>
      </c>
      <c r="V57"/>
    </row>
    <row r="58" spans="1:23" ht="18.75" customHeight="1">
      <c r="A58" s="17" t="s">
        <v>82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5">
        <v>722432.91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722432.91</v>
      </c>
      <c r="W58"/>
    </row>
    <row r="59" spans="1:24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26">
        <v>731672.63</v>
      </c>
      <c r="M59" s="34">
        <v>0</v>
      </c>
      <c r="N59" s="34">
        <v>0</v>
      </c>
      <c r="O59" s="34">
        <v>0</v>
      </c>
      <c r="P59" s="34">
        <v>0</v>
      </c>
      <c r="Q59" s="29">
        <f t="shared" si="18"/>
        <v>731672.63</v>
      </c>
      <c r="X59"/>
    </row>
    <row r="60" spans="1:25" ht="18.75" customHeight="1">
      <c r="A60" s="17" t="s">
        <v>88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26">
        <v>957472.41</v>
      </c>
      <c r="N60" s="34">
        <v>0</v>
      </c>
      <c r="O60" s="34">
        <v>0</v>
      </c>
      <c r="P60" s="34">
        <v>0</v>
      </c>
      <c r="Q60" s="29">
        <f t="shared" si="18"/>
        <v>957472.41</v>
      </c>
      <c r="R60"/>
      <c r="Y60"/>
    </row>
    <row r="61" spans="1:26" ht="18.75" customHeight="1">
      <c r="A61" s="17" t="s">
        <v>31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26">
        <v>860935.3</v>
      </c>
      <c r="O61" s="34">
        <v>0</v>
      </c>
      <c r="P61" s="34">
        <v>0</v>
      </c>
      <c r="Q61" s="29">
        <f t="shared" si="18"/>
        <v>860935.3</v>
      </c>
      <c r="S61"/>
      <c r="Z61"/>
    </row>
    <row r="62" spans="1:27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26">
        <v>459459.83</v>
      </c>
      <c r="P62" s="34">
        <v>0</v>
      </c>
      <c r="Q62" s="29">
        <f t="shared" si="18"/>
        <v>459459.83</v>
      </c>
      <c r="T62"/>
      <c r="AA62"/>
    </row>
    <row r="63" spans="1:28" ht="18.75" customHeight="1">
      <c r="A63" s="17" t="s">
        <v>90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26">
        <v>259782.69</v>
      </c>
      <c r="Q63" s="29">
        <f t="shared" si="18"/>
        <v>259782.69</v>
      </c>
      <c r="R63"/>
      <c r="U63"/>
      <c r="AB63"/>
    </row>
    <row r="64" spans="1:28" ht="18.75" customHeight="1">
      <c r="A64" s="17" t="s">
        <v>91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/>
      <c r="N64" s="34">
        <v>0</v>
      </c>
      <c r="O64" s="34">
        <v>0</v>
      </c>
      <c r="P64" s="34">
        <v>0</v>
      </c>
      <c r="Q64" s="29">
        <f t="shared" si="18"/>
        <v>0</v>
      </c>
      <c r="R64"/>
      <c r="U64"/>
      <c r="AB64"/>
    </row>
    <row r="65" spans="1:28" ht="18.75" customHeight="1">
      <c r="A65" s="17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/>
      <c r="S65"/>
      <c r="T65"/>
      <c r="U65"/>
      <c r="V65"/>
      <c r="W65"/>
      <c r="X65"/>
      <c r="Y65"/>
      <c r="Z65"/>
      <c r="AA65"/>
      <c r="AB65"/>
    </row>
    <row r="66" spans="1:17" ht="17.25" customHeight="1">
      <c r="A66" s="70"/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/>
      <c r="P66" s="71"/>
      <c r="Q66" s="71"/>
    </row>
    <row r="67" spans="1:17" ht="1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68" spans="1:17" ht="18.75" customHeight="1">
      <c r="A68" s="2" t="s">
        <v>78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29"/>
    </row>
    <row r="69" spans="1:18" ht="18.75" customHeight="1">
      <c r="A69" s="17" t="s">
        <v>85</v>
      </c>
      <c r="B69" s="42">
        <f>B29/B7</f>
        <v>2.2477</v>
      </c>
      <c r="C69" s="42">
        <v>0</v>
      </c>
      <c r="D69" s="42">
        <f>D29/D7</f>
        <v>2.3155</v>
      </c>
      <c r="E69" s="42">
        <v>0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8" ht="18.75" customHeight="1">
      <c r="A70" s="17" t="s">
        <v>86</v>
      </c>
      <c r="B70" s="42">
        <v>0</v>
      </c>
      <c r="C70" s="42">
        <f>C29/C7</f>
        <v>2.5868</v>
      </c>
      <c r="D70" s="42">
        <v>0</v>
      </c>
      <c r="E70" s="42">
        <f>E29/E7</f>
        <v>2.7578</v>
      </c>
      <c r="F70" s="42">
        <v>0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9"/>
      <c r="R70"/>
    </row>
    <row r="71" spans="1:19" ht="18.75" customHeight="1">
      <c r="A71" s="17" t="s">
        <v>53</v>
      </c>
      <c r="B71" s="42">
        <v>0</v>
      </c>
      <c r="C71" s="42">
        <v>0</v>
      </c>
      <c r="D71" s="42">
        <v>0</v>
      </c>
      <c r="E71" s="42">
        <v>0</v>
      </c>
      <c r="F71" s="22">
        <f>(F$29/F$7)</f>
        <v>2.068</v>
      </c>
      <c r="G71" s="42">
        <v>0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6"/>
      <c r="S71"/>
    </row>
    <row r="72" spans="1:20" ht="18.75" customHeight="1">
      <c r="A72" s="17" t="s">
        <v>54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22">
        <f>(G$29/G$7)</f>
        <v>3.1212</v>
      </c>
      <c r="H72" s="34">
        <v>0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9"/>
      <c r="T72"/>
    </row>
    <row r="73" spans="1:21" ht="18.75" customHeight="1">
      <c r="A73" s="17" t="s">
        <v>55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f>(H$29/H$7)</f>
        <v>2.3747</v>
      </c>
      <c r="I73" s="34">
        <v>0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6"/>
      <c r="U73"/>
    </row>
    <row r="74" spans="1:22" ht="18.75" customHeight="1">
      <c r="A74" s="17" t="s">
        <v>56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42">
        <f>(I$29/I$7)</f>
        <v>1.9578</v>
      </c>
      <c r="J74" s="42">
        <v>0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V74"/>
    </row>
    <row r="75" spans="1:23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f>J29/J7</f>
        <v>2.505</v>
      </c>
      <c r="K75" s="42">
        <v>0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3" ht="18.75" customHeight="1">
      <c r="A76" s="17" t="s">
        <v>80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f>(K$29/K$7)</f>
        <v>2.2862</v>
      </c>
      <c r="L76" s="42">
        <v>0</v>
      </c>
      <c r="M76" s="42">
        <v>0</v>
      </c>
      <c r="N76" s="34">
        <v>0</v>
      </c>
      <c r="O76" s="42">
        <v>0</v>
      </c>
      <c r="P76" s="42">
        <v>0</v>
      </c>
      <c r="Q76" s="29"/>
      <c r="W76"/>
    </row>
    <row r="77" spans="1:24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f>(L$29/L$7)</f>
        <v>2.6205</v>
      </c>
      <c r="M77" s="42">
        <v>0</v>
      </c>
      <c r="N77" s="34">
        <v>0</v>
      </c>
      <c r="O77" s="42">
        <v>0</v>
      </c>
      <c r="P77" s="42">
        <v>0</v>
      </c>
      <c r="Q77" s="26"/>
      <c r="X77"/>
    </row>
    <row r="78" spans="1:25" ht="18.75" customHeight="1">
      <c r="A78" s="17" t="s">
        <v>93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f>(M$29/M$7)</f>
        <v>2.2923</v>
      </c>
      <c r="N78" s="34">
        <v>0</v>
      </c>
      <c r="O78" s="42">
        <v>0</v>
      </c>
      <c r="P78" s="42">
        <v>0</v>
      </c>
      <c r="Q78" s="29"/>
      <c r="R78"/>
      <c r="Y78"/>
    </row>
    <row r="79" spans="1:26" ht="18.75" customHeight="1">
      <c r="A79" s="17" t="s">
        <v>57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f>(N$29/N$7)</f>
        <v>2.5644</v>
      </c>
      <c r="O79" s="42">
        <v>0</v>
      </c>
      <c r="P79" s="42">
        <v>0</v>
      </c>
      <c r="Q79" s="26"/>
      <c r="S79"/>
      <c r="Z79"/>
    </row>
    <row r="80" spans="1:27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f>(O$29/O$7)</f>
        <v>3.2342</v>
      </c>
      <c r="P80" s="42">
        <v>0</v>
      </c>
      <c r="Q80" s="57"/>
      <c r="T80"/>
      <c r="AA80"/>
    </row>
    <row r="81" spans="1:27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f>P29/P7</f>
        <v>2.7665999999999995</v>
      </c>
      <c r="Q81" s="57"/>
      <c r="T81"/>
      <c r="AA81"/>
    </row>
    <row r="82" spans="1:27" ht="18.75" customHeight="1">
      <c r="A82" s="17" t="s">
        <v>96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34">
        <v>0</v>
      </c>
      <c r="I82" s="34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57"/>
      <c r="T82"/>
      <c r="AA82"/>
    </row>
    <row r="83" spans="1:28" ht="18.75" customHeight="1">
      <c r="A83" s="3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7"/>
      <c r="Q83" s="48"/>
      <c r="R83"/>
      <c r="U83"/>
      <c r="AB83"/>
    </row>
    <row r="84" spans="1:14" ht="21" customHeight="1">
      <c r="A84" s="60" t="s">
        <v>32</v>
      </c>
      <c r="B84" s="61"/>
      <c r="C84" s="61"/>
      <c r="D84" s="61"/>
      <c r="E84"/>
      <c r="F84"/>
      <c r="G84"/>
      <c r="H84"/>
      <c r="I84"/>
      <c r="J84" s="39"/>
      <c r="K84" s="39"/>
      <c r="L84"/>
      <c r="M84"/>
      <c r="N84"/>
    </row>
    <row r="85" spans="1:16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4" ht="14.25">
      <c r="B86" s="61"/>
      <c r="C86" s="61"/>
      <c r="D86" s="61"/>
      <c r="E86"/>
      <c r="F86"/>
      <c r="G86"/>
      <c r="H86"/>
      <c r="I86"/>
      <c r="J86" s="39"/>
      <c r="K86" s="39"/>
      <c r="L86"/>
      <c r="M86"/>
      <c r="N86"/>
    </row>
    <row r="87" spans="2:14" ht="14.25">
      <c r="B87" s="61"/>
      <c r="C87" s="61"/>
      <c r="D87" s="61"/>
      <c r="E87"/>
      <c r="F87"/>
      <c r="G87"/>
      <c r="H87"/>
      <c r="I87"/>
      <c r="J87"/>
      <c r="K87"/>
      <c r="L87"/>
      <c r="M87"/>
      <c r="N87"/>
    </row>
    <row r="88" spans="2:14" ht="14.25">
      <c r="B88"/>
      <c r="C88"/>
      <c r="D88"/>
      <c r="E88"/>
      <c r="F88"/>
      <c r="G88"/>
      <c r="H88"/>
      <c r="I88"/>
      <c r="J88" s="40"/>
      <c r="K88" s="40"/>
      <c r="L88" s="41"/>
      <c r="M88" s="41"/>
      <c r="N88" s="41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4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ht="14.25">
      <c r="M95"/>
    </row>
    <row r="96" ht="14.25">
      <c r="N96"/>
    </row>
    <row r="97" ht="14.25">
      <c r="O97"/>
    </row>
    <row r="98" ht="14.25">
      <c r="P98"/>
    </row>
  </sheetData>
  <sheetProtection/>
  <mergeCells count="7">
    <mergeCell ref="A85:P85"/>
    <mergeCell ref="A66:Q66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2019-09-02T16:39:44Z</dcterms:modified>
  <cp:category/>
  <cp:version/>
  <cp:contentType/>
  <cp:contentStatus/>
</cp:coreProperties>
</file>