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<sst xmlns="http://schemas.openxmlformats.org/spreadsheetml/2006/main" count="104" uniqueCount="98">
  <si>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</si>
  <si>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</si>
  <si>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</si>
  <si>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</si>
  <si>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</si>
  <si>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</si>
  <si>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</si>
  <si>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</si>
  <si>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</si>
  <si>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</si>
  <si>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</si>
  <si>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</si>
  <si>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</si>
  <si>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</si>
  <si>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</si>
  <si>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</si>
  <si>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</si>
  <si>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</si>
  <si>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</si>
  <si>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</si>
  <si>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</si>
  <si>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</si>
  <si>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</si>
  <si>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</si>
  <si>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</si>
  <si>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Consórcios/Empresas</t>
  </si>
  <si>
    <t>Allibus Transportes Ltda</t>
  </si>
  <si>
    <t>1.3.1. Idosos/Pessoas com Deficiência</t>
  </si>
  <si>
    <t>1.3.2. Estudante</t>
  </si>
  <si>
    <t>8.3. Transunião</t>
  </si>
  <si>
    <t>8.5. Pêssego Transportes</t>
  </si>
  <si>
    <t>8.11. Transwolff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</si>
  <si>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</si>
  <si>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</si>
  <si>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</si>
  <si>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</si>
  <si>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</si>
  <si>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</si>
  <si>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</si>
  <si>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</si>
  <si>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</si>
  <si>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</si>
  <si>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</si>
  <si>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</si>
  <si>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</si>
  <si>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</si>
  <si>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</si>
  <si>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</si>
  <si>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</si>
  <si>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</si>
  <si>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</si>
  <si>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</si>
  <si>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</si>
  <si>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9.3. Transunião</t>
  </si>
  <si>
    <t>9.4. UPBus</t>
  </si>
  <si>
    <t>9.5. Pêssego Transportes</t>
  </si>
  <si>
    <t>9.6. Allibus Transportes</t>
  </si>
  <si>
    <t>9.11. Transwolff</t>
  </si>
  <si>
    <t>4. Acertos Financeiros (4.1. + 4.2. + 4.3. + 4.4.+ 5 - 6)</t>
  </si>
  <si>
    <t xml:space="preserve">1.1.1. Em Dinheiro </t>
  </si>
  <si>
    <t>3. Remuneração Bruta do Operador  (3.1 + 3.1)</t>
  </si>
  <si>
    <t>4.3. Revisão de Remuneração pelo Transporte Coletivo</t>
  </si>
  <si>
    <t>4.1. Compensação da Receita Antecipada (4.1.1.)</t>
  </si>
  <si>
    <t>D 1</t>
  </si>
  <si>
    <t>Consórcio Transnoroeste 
Norte Buss</t>
  </si>
  <si>
    <t>Consórcio Transnoroeste
Spencer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</si>
  <si>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</si>
  <si>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</si>
  <si>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</si>
  <si>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</si>
  <si>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</si>
  <si>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</si>
  <si>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</si>
  <si>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</si>
  <si>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</si>
  <si>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</si>
  <si>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</si>
  <si>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</si>
  <si>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9. Tarifa de Remuneração por Passageiro</t>
  </si>
  <si>
    <t>9.7. Transunião</t>
  </si>
  <si>
    <t>9.8. Move - SP</t>
  </si>
  <si>
    <t>8.7. Transunião</t>
  </si>
  <si>
    <t xml:space="preserve">8.8. Movebuss  </t>
  </si>
  <si>
    <t>8.1. Norte Buss</t>
  </si>
  <si>
    <t>8.2. Spencer</t>
  </si>
  <si>
    <t>9.1. Norte Buss</t>
  </si>
  <si>
    <t>9.2. Spencer</t>
  </si>
  <si>
    <t>8.9. A2 Transportes</t>
  </si>
  <si>
    <t>8.10. Transwolff</t>
  </si>
  <si>
    <t xml:space="preserve">8.12. Transcap </t>
  </si>
  <si>
    <t>8.13. Alfa Rodobus</t>
  </si>
  <si>
    <t>8.14. Imperial Transportes</t>
  </si>
  <si>
    <t>9.9. A2 Transportes</t>
  </si>
  <si>
    <t>9.10. Transwolff</t>
  </si>
  <si>
    <t>9.12. Transcap</t>
  </si>
  <si>
    <t>9.13.  Alfa Rodobus</t>
  </si>
  <si>
    <t>9.14. Imperial Transportes</t>
  </si>
  <si>
    <t>OPERAÇÃO 24/08/19 - VENCIMENTO 30/08/19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</si>
</sst>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84</xdr:row>
      <xdr:rowOff>0</xdr:rowOff>
    </xdr:from>
    <xdr:to>
      <xdr:col>4</xdr:col>
      <xdr:colOff>638175</xdr:colOff>
      <xdr:row>84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200787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638175</xdr:colOff>
      <xdr:row>84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0" y="200787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638175</xdr:colOff>
      <xdr:row>84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58675" y="200787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AB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4" width="18.375" style="1" customWidth="1"/>
    <col min="5" max="5" width="16.50390625" style="1" customWidth="1"/>
    <col min="6" max="6" width="17.125" style="1" customWidth="1"/>
    <col min="7" max="7" width="16.25390625" style="1" customWidth="1"/>
    <col min="8" max="8" width="16.625" style="1" customWidth="1"/>
    <col min="9" max="9" width="17.50390625" style="1" customWidth="1"/>
    <col min="10" max="11" width="17.00390625" style="1" customWidth="1"/>
    <col min="12" max="12" width="17.50390625" style="1" customWidth="1"/>
    <col min="13" max="13" width="15.875" style="1" customWidth="1"/>
    <col min="14" max="14" width="16.875" style="1" customWidth="1"/>
    <col min="15" max="15" width="17.375" style="1" customWidth="1"/>
    <col min="16" max="16" width="17.625" style="1" bestFit="1" customWidth="1"/>
    <col min="17" max="17" width="20.125" style="1" bestFit="1" customWidth="1"/>
    <col min="18" max="18" width="9.375" style="1" bestFit="1" customWidth="1"/>
    <col min="19" max="19" width="13.50390625" style="1" bestFit="1" customWidth="1"/>
    <col min="20" max="16384" width="9.00390625" style="1" customWidth="1"/>
  </cols>
  <sheetData>
    <row r="1" spans="1:17" ht="21">
      <c r="A1" s="72" t="s">
        <v>19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ht="21">
      <c r="A2" s="73" t="s">
        <v>97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23.25" customHeight="1">
      <c r="A3" s="5"/>
      <c r="B3" s="6"/>
      <c r="C3" s="6"/>
      <c r="D3" s="6"/>
      <c r="E3" s="5" t="s">
        <v>0</v>
      </c>
      <c r="F3" s="7">
        <v>4.3</v>
      </c>
      <c r="G3" s="8"/>
      <c r="H3" s="8"/>
      <c r="I3" s="8"/>
      <c r="J3" s="8"/>
      <c r="K3" s="8"/>
      <c r="L3" s="8"/>
      <c r="M3" s="8"/>
      <c r="N3" s="8"/>
      <c r="O3" s="8"/>
      <c r="P3" s="8"/>
      <c r="Q3" s="5"/>
    </row>
    <row r="4" spans="1:17" ht="18.75" customHeight="1">
      <c r="A4" s="74" t="s">
        <v>1</v>
      </c>
      <c r="B4" s="74" t="s">
        <v>25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5" t="s">
        <v>2</v>
      </c>
    </row>
    <row r="5" spans="1:17" ht="42" customHeight="1">
      <c r="A5" s="74"/>
      <c r="B5" s="4" t="s">
        <v>64</v>
      </c>
      <c r="C5" s="4" t="s">
        <v>65</v>
      </c>
      <c r="D5" s="4" t="s">
        <v>64</v>
      </c>
      <c r="E5" s="4" t="s">
        <v>65</v>
      </c>
      <c r="F5" s="4" t="s">
        <v>18</v>
      </c>
      <c r="G5" s="4" t="s">
        <v>34</v>
      </c>
      <c r="H5" s="4" t="s">
        <v>20</v>
      </c>
      <c r="I5" s="4" t="s">
        <v>26</v>
      </c>
      <c r="J5" s="4" t="s">
        <v>18</v>
      </c>
      <c r="K5" s="4" t="s">
        <v>33</v>
      </c>
      <c r="L5" s="4" t="s">
        <v>22</v>
      </c>
      <c r="M5" s="4" t="s">
        <v>21</v>
      </c>
      <c r="N5" s="4" t="s">
        <v>21</v>
      </c>
      <c r="O5" s="4" t="s">
        <v>23</v>
      </c>
      <c r="P5" s="4" t="s">
        <v>24</v>
      </c>
      <c r="Q5" s="74"/>
    </row>
    <row r="6" spans="1:17" ht="20.25" customHeight="1">
      <c r="A6" s="74"/>
      <c r="B6" s="3" t="s">
        <v>63</v>
      </c>
      <c r="C6" s="3" t="s">
        <v>63</v>
      </c>
      <c r="D6" s="3" t="s">
        <v>66</v>
      </c>
      <c r="E6" s="3" t="s">
        <v>66</v>
      </c>
      <c r="F6" s="3" t="s">
        <v>67</v>
      </c>
      <c r="G6" s="3" t="s">
        <v>68</v>
      </c>
      <c r="H6" s="3" t="s">
        <v>69</v>
      </c>
      <c r="I6" s="3" t="s">
        <v>70</v>
      </c>
      <c r="J6" s="59" t="s">
        <v>71</v>
      </c>
      <c r="K6" s="59" t="s">
        <v>72</v>
      </c>
      <c r="L6" s="3" t="s">
        <v>73</v>
      </c>
      <c r="M6" s="3" t="s">
        <v>74</v>
      </c>
      <c r="N6" s="3" t="s">
        <v>75</v>
      </c>
      <c r="O6" s="3" t="s">
        <v>76</v>
      </c>
      <c r="P6" s="3" t="s">
        <v>77</v>
      </c>
      <c r="Q6" s="74"/>
    </row>
    <row r="7" spans="1:28" ht="18.75" customHeight="1">
      <c r="A7" s="9" t="s">
        <v>3</v>
      </c>
      <c r="B7" s="10">
        <f aca="true" t="shared" si="0" ref="B7:P7">B8+B18+B22</f>
        <v>209561</v>
      </c>
      <c r="C7" s="10">
        <f>C8+C18+C22</f>
        <v>52560</v>
      </c>
      <c r="D7" s="10">
        <f>D8+D18+D22</f>
        <v>161786</v>
      </c>
      <c r="E7" s="10">
        <f t="shared" si="0"/>
        <v>53143</v>
      </c>
      <c r="F7" s="10">
        <f t="shared" si="0"/>
        <v>248438</v>
      </c>
      <c r="G7" s="10">
        <f t="shared" si="0"/>
        <v>41233</v>
      </c>
      <c r="H7" s="10">
        <f t="shared" si="0"/>
        <v>206327</v>
      </c>
      <c r="I7" s="10">
        <f t="shared" si="0"/>
        <v>319198</v>
      </c>
      <c r="J7" s="10">
        <f t="shared" si="0"/>
        <v>34294</v>
      </c>
      <c r="K7" s="10">
        <f t="shared" si="0"/>
        <v>205463</v>
      </c>
      <c r="L7" s="10">
        <f t="shared" si="0"/>
        <v>194368</v>
      </c>
      <c r="M7" s="10">
        <f t="shared" si="0"/>
        <v>284162</v>
      </c>
      <c r="N7" s="10">
        <f t="shared" si="0"/>
        <v>241085</v>
      </c>
      <c r="O7" s="10">
        <f t="shared" si="0"/>
        <v>85801</v>
      </c>
      <c r="P7" s="10">
        <f t="shared" si="0"/>
        <v>55645</v>
      </c>
      <c r="Q7" s="10">
        <f>+Q8+Q18+Q22</f>
        <v>2393064</v>
      </c>
      <c r="R7"/>
      <c r="S7"/>
      <c r="T7"/>
      <c r="U7"/>
      <c r="V7"/>
      <c r="W7"/>
      <c r="X7"/>
      <c r="Y7"/>
      <c r="Z7"/>
      <c r="AA7"/>
      <c r="AB7"/>
    </row>
    <row r="8" spans="1:28" ht="18.75" customHeight="1">
      <c r="A8" s="11" t="s">
        <v>17</v>
      </c>
      <c r="B8" s="12">
        <f aca="true" t="shared" si="1" ref="B8:P8">+B9+B10+B14</f>
        <v>104589</v>
      </c>
      <c r="C8" s="12">
        <f>+C9+C10+C14</f>
        <v>26075</v>
      </c>
      <c r="D8" s="12">
        <f>+D9+D10+D14</f>
        <v>83744</v>
      </c>
      <c r="E8" s="12">
        <f t="shared" si="1"/>
        <v>27589</v>
      </c>
      <c r="F8" s="12">
        <f t="shared" si="1"/>
        <v>136587</v>
      </c>
      <c r="G8" s="12">
        <f t="shared" si="1"/>
        <v>20905</v>
      </c>
      <c r="H8" s="12">
        <f t="shared" si="1"/>
        <v>107330</v>
      </c>
      <c r="I8" s="12">
        <f t="shared" si="1"/>
        <v>167893</v>
      </c>
      <c r="J8" s="12">
        <f t="shared" si="1"/>
        <v>18137</v>
      </c>
      <c r="K8" s="12">
        <f t="shared" si="1"/>
        <v>104117</v>
      </c>
      <c r="L8" s="12">
        <f t="shared" si="1"/>
        <v>101430</v>
      </c>
      <c r="M8" s="12">
        <f t="shared" si="1"/>
        <v>153294</v>
      </c>
      <c r="N8" s="12">
        <f t="shared" si="1"/>
        <v>127237</v>
      </c>
      <c r="O8" s="12">
        <f t="shared" si="1"/>
        <v>49133</v>
      </c>
      <c r="P8" s="12">
        <f t="shared" si="1"/>
        <v>34211</v>
      </c>
      <c r="Q8" s="12">
        <f>SUM(B8:P8)</f>
        <v>1262271</v>
      </c>
      <c r="R8"/>
      <c r="S8"/>
      <c r="T8"/>
      <c r="U8"/>
      <c r="V8"/>
      <c r="W8"/>
      <c r="X8"/>
      <c r="Y8"/>
      <c r="Z8"/>
      <c r="AA8"/>
      <c r="AB8"/>
    </row>
    <row r="9" spans="1:28" ht="18.75" customHeight="1">
      <c r="A9" s="13" t="s">
        <v>59</v>
      </c>
      <c r="B9" s="14">
        <v>10180</v>
      </c>
      <c r="C9" s="14">
        <v>2547</v>
      </c>
      <c r="D9" s="14">
        <v>10169</v>
      </c>
      <c r="E9" s="14">
        <v>4303</v>
      </c>
      <c r="F9" s="14">
        <v>11218</v>
      </c>
      <c r="G9" s="14">
        <v>1923</v>
      </c>
      <c r="H9" s="14">
        <v>9227</v>
      </c>
      <c r="I9" s="14">
        <v>16325</v>
      </c>
      <c r="J9" s="14">
        <v>2238</v>
      </c>
      <c r="K9" s="14">
        <v>13480</v>
      </c>
      <c r="L9" s="14">
        <v>11199</v>
      </c>
      <c r="M9" s="14">
        <v>10525</v>
      </c>
      <c r="N9" s="14">
        <v>10061</v>
      </c>
      <c r="O9" s="14">
        <v>4966</v>
      </c>
      <c r="P9" s="14">
        <v>3808</v>
      </c>
      <c r="Q9" s="12">
        <f aca="true" t="shared" si="2" ref="Q9:Q17">SUM(B9:P9)</f>
        <v>122169</v>
      </c>
      <c r="R9"/>
      <c r="S9"/>
      <c r="T9"/>
      <c r="U9"/>
      <c r="V9"/>
      <c r="W9"/>
      <c r="X9"/>
      <c r="Y9"/>
      <c r="Z9"/>
      <c r="AA9"/>
      <c r="AB9"/>
    </row>
    <row r="10" spans="1:28" ht="18.75" customHeight="1">
      <c r="A10" s="16" t="s">
        <v>12</v>
      </c>
      <c r="B10" s="14">
        <f aca="true" t="shared" si="3" ref="B10:P10">B11+B12+B13</f>
        <v>89044</v>
      </c>
      <c r="C10" s="14">
        <f t="shared" si="3"/>
        <v>22208</v>
      </c>
      <c r="D10" s="14">
        <f t="shared" si="3"/>
        <v>69600</v>
      </c>
      <c r="E10" s="14">
        <f t="shared" si="3"/>
        <v>22004</v>
      </c>
      <c r="F10" s="14">
        <f t="shared" si="3"/>
        <v>118662</v>
      </c>
      <c r="G10" s="14">
        <f t="shared" si="3"/>
        <v>18051</v>
      </c>
      <c r="H10" s="14">
        <f t="shared" si="3"/>
        <v>92460</v>
      </c>
      <c r="I10" s="14">
        <f t="shared" si="3"/>
        <v>142490</v>
      </c>
      <c r="J10" s="14">
        <f t="shared" si="3"/>
        <v>15117</v>
      </c>
      <c r="K10" s="14">
        <f t="shared" si="3"/>
        <v>85736</v>
      </c>
      <c r="L10" s="14">
        <f t="shared" si="3"/>
        <v>85167</v>
      </c>
      <c r="M10" s="14">
        <f t="shared" si="3"/>
        <v>134854</v>
      </c>
      <c r="N10" s="14">
        <f t="shared" si="3"/>
        <v>110177</v>
      </c>
      <c r="O10" s="14">
        <f t="shared" si="3"/>
        <v>42125</v>
      </c>
      <c r="P10" s="14">
        <f t="shared" si="3"/>
        <v>29137</v>
      </c>
      <c r="Q10" s="12">
        <f t="shared" si="2"/>
        <v>1076832</v>
      </c>
      <c r="R10"/>
      <c r="S10"/>
      <c r="T10"/>
      <c r="U10"/>
      <c r="V10"/>
      <c r="W10"/>
      <c r="X10"/>
      <c r="Y10"/>
      <c r="Z10"/>
      <c r="AA10"/>
      <c r="AB10"/>
    </row>
    <row r="11" spans="1:28" ht="18.75" customHeight="1">
      <c r="A11" s="15" t="s">
        <v>4</v>
      </c>
      <c r="B11" s="14">
        <v>41065</v>
      </c>
      <c r="C11" s="14">
        <v>10179</v>
      </c>
      <c r="D11" s="14">
        <v>32537</v>
      </c>
      <c r="E11" s="14">
        <v>11247</v>
      </c>
      <c r="F11" s="14">
        <v>53838</v>
      </c>
      <c r="G11" s="14">
        <v>8337</v>
      </c>
      <c r="H11" s="14">
        <v>42289</v>
      </c>
      <c r="I11" s="14">
        <v>64476</v>
      </c>
      <c r="J11" s="14">
        <v>7337</v>
      </c>
      <c r="K11" s="14">
        <v>40660</v>
      </c>
      <c r="L11" s="14">
        <v>39170</v>
      </c>
      <c r="M11" s="14">
        <v>63233</v>
      </c>
      <c r="N11" s="14">
        <v>48990</v>
      </c>
      <c r="O11" s="14">
        <v>18017</v>
      </c>
      <c r="P11" s="14">
        <v>12177</v>
      </c>
      <c r="Q11" s="12">
        <f t="shared" si="2"/>
        <v>493552</v>
      </c>
      <c r="R11"/>
      <c r="S11"/>
      <c r="T11"/>
      <c r="U11"/>
      <c r="V11"/>
      <c r="W11"/>
      <c r="X11"/>
      <c r="Y11"/>
      <c r="Z11"/>
      <c r="AA11"/>
      <c r="AB11"/>
    </row>
    <row r="12" spans="1:28" ht="18.75" customHeight="1">
      <c r="A12" s="15" t="s">
        <v>5</v>
      </c>
      <c r="B12" s="14">
        <v>44922</v>
      </c>
      <c r="C12" s="14">
        <v>11272</v>
      </c>
      <c r="D12" s="14">
        <v>33785</v>
      </c>
      <c r="E12" s="14">
        <v>9891</v>
      </c>
      <c r="F12" s="14">
        <v>61635</v>
      </c>
      <c r="G12" s="14">
        <v>8977</v>
      </c>
      <c r="H12" s="14">
        <v>46761</v>
      </c>
      <c r="I12" s="14">
        <v>71463</v>
      </c>
      <c r="J12" s="14">
        <v>7258</v>
      </c>
      <c r="K12" s="14">
        <v>42137</v>
      </c>
      <c r="L12" s="14">
        <v>43129</v>
      </c>
      <c r="M12" s="14">
        <v>67494</v>
      </c>
      <c r="N12" s="14">
        <v>57793</v>
      </c>
      <c r="O12" s="14">
        <v>22733</v>
      </c>
      <c r="P12" s="14">
        <v>16142</v>
      </c>
      <c r="Q12" s="12">
        <f t="shared" si="2"/>
        <v>545392</v>
      </c>
      <c r="R12"/>
      <c r="S12"/>
      <c r="T12"/>
      <c r="U12"/>
      <c r="V12"/>
      <c r="W12"/>
      <c r="X12"/>
      <c r="Y12"/>
      <c r="Z12"/>
      <c r="AA12"/>
      <c r="AB12"/>
    </row>
    <row r="13" spans="1:28" ht="18.75" customHeight="1">
      <c r="A13" s="15" t="s">
        <v>6</v>
      </c>
      <c r="B13" s="14">
        <v>3057</v>
      </c>
      <c r="C13" s="14">
        <v>757</v>
      </c>
      <c r="D13" s="14">
        <v>3278</v>
      </c>
      <c r="E13" s="14">
        <v>866</v>
      </c>
      <c r="F13" s="14">
        <v>3189</v>
      </c>
      <c r="G13" s="14">
        <v>737</v>
      </c>
      <c r="H13" s="14">
        <v>3410</v>
      </c>
      <c r="I13" s="14">
        <v>6551</v>
      </c>
      <c r="J13" s="14">
        <v>522</v>
      </c>
      <c r="K13" s="14">
        <v>2939</v>
      </c>
      <c r="L13" s="14">
        <v>2868</v>
      </c>
      <c r="M13" s="14">
        <v>4127</v>
      </c>
      <c r="N13" s="14">
        <v>3394</v>
      </c>
      <c r="O13" s="14">
        <v>1375</v>
      </c>
      <c r="P13" s="14">
        <v>818</v>
      </c>
      <c r="Q13" s="12">
        <f t="shared" si="2"/>
        <v>37888</v>
      </c>
      <c r="R13"/>
      <c r="S13"/>
      <c r="T13"/>
      <c r="U13"/>
      <c r="V13"/>
      <c r="W13"/>
      <c r="X13"/>
      <c r="Y13"/>
      <c r="Z13"/>
      <c r="AA13"/>
      <c r="AB13"/>
    </row>
    <row r="14" spans="1:17" ht="18.75" customHeight="1">
      <c r="A14" s="16" t="s">
        <v>16</v>
      </c>
      <c r="B14" s="14">
        <f aca="true" t="shared" si="4" ref="B14:P14">B15+B16+B17</f>
        <v>5365</v>
      </c>
      <c r="C14" s="14">
        <f t="shared" si="4"/>
        <v>1320</v>
      </c>
      <c r="D14" s="14">
        <f t="shared" si="4"/>
        <v>3975</v>
      </c>
      <c r="E14" s="14">
        <f t="shared" si="4"/>
        <v>1282</v>
      </c>
      <c r="F14" s="14">
        <f t="shared" si="4"/>
        <v>6707</v>
      </c>
      <c r="G14" s="14">
        <f t="shared" si="4"/>
        <v>931</v>
      </c>
      <c r="H14" s="14">
        <f t="shared" si="4"/>
        <v>5643</v>
      </c>
      <c r="I14" s="14">
        <f t="shared" si="4"/>
        <v>9078</v>
      </c>
      <c r="J14" s="14">
        <f t="shared" si="4"/>
        <v>782</v>
      </c>
      <c r="K14" s="14">
        <f t="shared" si="4"/>
        <v>4901</v>
      </c>
      <c r="L14" s="14">
        <f t="shared" si="4"/>
        <v>5064</v>
      </c>
      <c r="M14" s="14">
        <f t="shared" si="4"/>
        <v>7915</v>
      </c>
      <c r="N14" s="14">
        <f t="shared" si="4"/>
        <v>6999</v>
      </c>
      <c r="O14" s="14">
        <f t="shared" si="4"/>
        <v>2042</v>
      </c>
      <c r="P14" s="14">
        <f t="shared" si="4"/>
        <v>1266</v>
      </c>
      <c r="Q14" s="12">
        <f t="shared" si="2"/>
        <v>63270</v>
      </c>
    </row>
    <row r="15" spans="1:28" ht="18.75" customHeight="1">
      <c r="A15" s="15" t="s">
        <v>13</v>
      </c>
      <c r="B15" s="14">
        <v>5354</v>
      </c>
      <c r="C15" s="14">
        <v>1314</v>
      </c>
      <c r="D15" s="14">
        <v>3969</v>
      </c>
      <c r="E15" s="14">
        <v>1280</v>
      </c>
      <c r="F15" s="14">
        <v>6697</v>
      </c>
      <c r="G15" s="14">
        <v>931</v>
      </c>
      <c r="H15" s="14">
        <v>5639</v>
      </c>
      <c r="I15" s="14">
        <v>9073</v>
      </c>
      <c r="J15" s="14">
        <v>782</v>
      </c>
      <c r="K15" s="14">
        <v>4896</v>
      </c>
      <c r="L15" s="14">
        <v>5063</v>
      </c>
      <c r="M15" s="14">
        <v>7910</v>
      </c>
      <c r="N15" s="14">
        <v>6993</v>
      </c>
      <c r="O15" s="14">
        <v>2037</v>
      </c>
      <c r="P15" s="14">
        <v>1264</v>
      </c>
      <c r="Q15" s="12">
        <f t="shared" si="2"/>
        <v>63202</v>
      </c>
      <c r="R15"/>
      <c r="S15"/>
      <c r="T15"/>
      <c r="U15"/>
      <c r="V15"/>
      <c r="W15"/>
      <c r="X15"/>
      <c r="Y15"/>
      <c r="Z15"/>
      <c r="AA15"/>
      <c r="AB15"/>
    </row>
    <row r="16" spans="1:28" ht="18.75" customHeight="1">
      <c r="A16" s="15" t="s">
        <v>14</v>
      </c>
      <c r="B16" s="14">
        <v>6</v>
      </c>
      <c r="C16" s="14">
        <v>2</v>
      </c>
      <c r="D16" s="14">
        <v>5</v>
      </c>
      <c r="E16" s="14">
        <v>1</v>
      </c>
      <c r="F16" s="14">
        <v>7</v>
      </c>
      <c r="G16" s="14">
        <v>0</v>
      </c>
      <c r="H16" s="14">
        <v>2</v>
      </c>
      <c r="I16" s="14">
        <v>0</v>
      </c>
      <c r="J16" s="14">
        <v>0</v>
      </c>
      <c r="K16" s="14">
        <v>3</v>
      </c>
      <c r="L16" s="14">
        <v>1</v>
      </c>
      <c r="M16" s="14">
        <v>4</v>
      </c>
      <c r="N16" s="14">
        <v>4</v>
      </c>
      <c r="O16" s="14">
        <v>3</v>
      </c>
      <c r="P16" s="14">
        <v>1</v>
      </c>
      <c r="Q16" s="12">
        <f t="shared" si="2"/>
        <v>39</v>
      </c>
      <c r="R16"/>
      <c r="S16"/>
      <c r="T16"/>
      <c r="U16"/>
      <c r="V16"/>
      <c r="W16"/>
      <c r="X16"/>
      <c r="Y16"/>
      <c r="Z16"/>
      <c r="AA16"/>
      <c r="AB16"/>
    </row>
    <row r="17" spans="1:28" ht="18.75" customHeight="1">
      <c r="A17" s="15" t="s">
        <v>15</v>
      </c>
      <c r="B17" s="14">
        <v>5</v>
      </c>
      <c r="C17" s="14">
        <v>4</v>
      </c>
      <c r="D17" s="14">
        <v>1</v>
      </c>
      <c r="E17" s="14">
        <v>1</v>
      </c>
      <c r="F17" s="14">
        <v>3</v>
      </c>
      <c r="G17" s="14">
        <v>0</v>
      </c>
      <c r="H17" s="14">
        <v>2</v>
      </c>
      <c r="I17" s="14">
        <v>5</v>
      </c>
      <c r="J17" s="14">
        <v>0</v>
      </c>
      <c r="K17" s="14">
        <v>2</v>
      </c>
      <c r="L17" s="14">
        <v>0</v>
      </c>
      <c r="M17" s="14">
        <v>1</v>
      </c>
      <c r="N17" s="14">
        <v>2</v>
      </c>
      <c r="O17" s="14">
        <v>2</v>
      </c>
      <c r="P17" s="14">
        <v>1</v>
      </c>
      <c r="Q17" s="12">
        <f t="shared" si="2"/>
        <v>29</v>
      </c>
      <c r="R17"/>
      <c r="S17"/>
      <c r="T17"/>
      <c r="U17"/>
      <c r="V17"/>
      <c r="W17"/>
      <c r="X17"/>
      <c r="Y17"/>
      <c r="Z17"/>
      <c r="AA17"/>
      <c r="AB17"/>
    </row>
    <row r="18" spans="1:28" ht="18.75" customHeight="1">
      <c r="A18" s="17" t="s">
        <v>7</v>
      </c>
      <c r="B18" s="18">
        <f aca="true" t="shared" si="5" ref="B18:P18">B19+B20+B21</f>
        <v>50462</v>
      </c>
      <c r="C18" s="18">
        <f t="shared" si="5"/>
        <v>11560</v>
      </c>
      <c r="D18" s="18">
        <f t="shared" si="5"/>
        <v>32760</v>
      </c>
      <c r="E18" s="18">
        <f t="shared" si="5"/>
        <v>11573</v>
      </c>
      <c r="F18" s="18">
        <f t="shared" si="5"/>
        <v>42451</v>
      </c>
      <c r="G18" s="18">
        <f t="shared" si="5"/>
        <v>7196</v>
      </c>
      <c r="H18" s="18">
        <f t="shared" si="5"/>
        <v>39371</v>
      </c>
      <c r="I18" s="18">
        <f t="shared" si="5"/>
        <v>56107</v>
      </c>
      <c r="J18" s="18">
        <f t="shared" si="5"/>
        <v>6750</v>
      </c>
      <c r="K18" s="18">
        <f t="shared" si="5"/>
        <v>44077</v>
      </c>
      <c r="L18" s="18">
        <f t="shared" si="5"/>
        <v>40314</v>
      </c>
      <c r="M18" s="18">
        <f t="shared" si="5"/>
        <v>65619</v>
      </c>
      <c r="N18" s="18">
        <f t="shared" si="5"/>
        <v>62626</v>
      </c>
      <c r="O18" s="18">
        <f t="shared" si="5"/>
        <v>20786</v>
      </c>
      <c r="P18" s="18">
        <f t="shared" si="5"/>
        <v>12307</v>
      </c>
      <c r="Q18" s="12">
        <f aca="true" t="shared" si="6" ref="Q18:Q24">SUM(B18:P18)</f>
        <v>503959</v>
      </c>
      <c r="R18"/>
      <c r="S18"/>
      <c r="T18"/>
      <c r="U18"/>
      <c r="V18"/>
      <c r="W18"/>
      <c r="X18"/>
      <c r="Y18"/>
      <c r="Z18"/>
      <c r="AA18"/>
      <c r="AB18"/>
    </row>
    <row r="19" spans="1:28" ht="18.75" customHeight="1">
      <c r="A19" s="13" t="s">
        <v>8</v>
      </c>
      <c r="B19" s="14">
        <v>29981</v>
      </c>
      <c r="C19" s="14">
        <v>6834</v>
      </c>
      <c r="D19" s="14">
        <v>20183</v>
      </c>
      <c r="E19" s="14">
        <v>7571</v>
      </c>
      <c r="F19" s="14">
        <v>25195</v>
      </c>
      <c r="G19" s="14">
        <v>4546</v>
      </c>
      <c r="H19" s="14">
        <v>23908</v>
      </c>
      <c r="I19" s="14">
        <v>35685</v>
      </c>
      <c r="J19" s="14">
        <v>4292</v>
      </c>
      <c r="K19" s="14">
        <v>27356</v>
      </c>
      <c r="L19" s="14">
        <v>23175</v>
      </c>
      <c r="M19" s="14">
        <v>39156</v>
      </c>
      <c r="N19" s="14">
        <v>35164</v>
      </c>
      <c r="O19" s="14">
        <v>11756</v>
      </c>
      <c r="P19" s="14">
        <v>6797</v>
      </c>
      <c r="Q19" s="12">
        <f t="shared" si="6"/>
        <v>301599</v>
      </c>
      <c r="R19"/>
      <c r="S19"/>
      <c r="T19"/>
      <c r="U19"/>
      <c r="V19"/>
      <c r="W19"/>
      <c r="X19"/>
      <c r="Y19"/>
      <c r="Z19"/>
      <c r="AA19"/>
      <c r="AB19"/>
    </row>
    <row r="20" spans="1:28" ht="18.75" customHeight="1">
      <c r="A20" s="13" t="s">
        <v>9</v>
      </c>
      <c r="B20" s="14">
        <v>18921</v>
      </c>
      <c r="C20" s="14">
        <v>4350</v>
      </c>
      <c r="D20" s="14">
        <v>11263</v>
      </c>
      <c r="E20" s="14">
        <v>3609</v>
      </c>
      <c r="F20" s="14">
        <v>16152</v>
      </c>
      <c r="G20" s="14">
        <v>2412</v>
      </c>
      <c r="H20" s="14">
        <v>14139</v>
      </c>
      <c r="I20" s="14">
        <v>18047</v>
      </c>
      <c r="J20" s="14">
        <v>2277</v>
      </c>
      <c r="K20" s="14">
        <v>15450</v>
      </c>
      <c r="L20" s="14">
        <v>15940</v>
      </c>
      <c r="M20" s="14">
        <v>24580</v>
      </c>
      <c r="N20" s="14">
        <v>25659</v>
      </c>
      <c r="O20" s="14">
        <v>8380</v>
      </c>
      <c r="P20" s="14">
        <v>5189</v>
      </c>
      <c r="Q20" s="12">
        <f t="shared" si="6"/>
        <v>186368</v>
      </c>
      <c r="R20"/>
      <c r="S20"/>
      <c r="T20"/>
      <c r="U20"/>
      <c r="V20"/>
      <c r="W20"/>
      <c r="X20"/>
      <c r="Y20"/>
      <c r="Z20"/>
      <c r="AA20"/>
      <c r="AB20"/>
    </row>
    <row r="21" spans="1:28" ht="18.75" customHeight="1">
      <c r="A21" s="13" t="s">
        <v>10</v>
      </c>
      <c r="B21" s="14">
        <v>1560</v>
      </c>
      <c r="C21" s="14">
        <v>376</v>
      </c>
      <c r="D21" s="14">
        <v>1314</v>
      </c>
      <c r="E21" s="14">
        <v>393</v>
      </c>
      <c r="F21" s="14">
        <v>1104</v>
      </c>
      <c r="G21" s="14">
        <v>238</v>
      </c>
      <c r="H21" s="14">
        <v>1324</v>
      </c>
      <c r="I21" s="14">
        <v>2375</v>
      </c>
      <c r="J21" s="14">
        <v>181</v>
      </c>
      <c r="K21" s="14">
        <v>1271</v>
      </c>
      <c r="L21" s="14">
        <v>1199</v>
      </c>
      <c r="M21" s="14">
        <v>1883</v>
      </c>
      <c r="N21" s="14">
        <v>1803</v>
      </c>
      <c r="O21" s="14">
        <v>650</v>
      </c>
      <c r="P21" s="14">
        <v>321</v>
      </c>
      <c r="Q21" s="12">
        <f t="shared" si="6"/>
        <v>15992</v>
      </c>
      <c r="R21"/>
      <c r="S21"/>
      <c r="T21"/>
      <c r="U21"/>
      <c r="V21"/>
      <c r="W21"/>
      <c r="X21"/>
      <c r="Y21"/>
      <c r="Z21"/>
      <c r="AA21"/>
      <c r="AB21"/>
    </row>
    <row r="22" spans="1:28" ht="18.75" customHeight="1">
      <c r="A22" s="17" t="s">
        <v>11</v>
      </c>
      <c r="B22" s="14">
        <f aca="true" t="shared" si="7" ref="B22:P22">B23+B24</f>
        <v>54510</v>
      </c>
      <c r="C22" s="14">
        <f t="shared" si="7"/>
        <v>14925</v>
      </c>
      <c r="D22" s="14">
        <f t="shared" si="7"/>
        <v>45282</v>
      </c>
      <c r="E22" s="14">
        <f t="shared" si="7"/>
        <v>13981</v>
      </c>
      <c r="F22" s="14">
        <f t="shared" si="7"/>
        <v>69400</v>
      </c>
      <c r="G22" s="14">
        <f t="shared" si="7"/>
        <v>13132</v>
      </c>
      <c r="H22" s="14">
        <f t="shared" si="7"/>
        <v>59626</v>
      </c>
      <c r="I22" s="14">
        <f t="shared" si="7"/>
        <v>95198</v>
      </c>
      <c r="J22" s="14">
        <f t="shared" si="7"/>
        <v>9407</v>
      </c>
      <c r="K22" s="14">
        <f t="shared" si="7"/>
        <v>57269</v>
      </c>
      <c r="L22" s="14">
        <f t="shared" si="7"/>
        <v>52624</v>
      </c>
      <c r="M22" s="14">
        <f t="shared" si="7"/>
        <v>65249</v>
      </c>
      <c r="N22" s="14">
        <f t="shared" si="7"/>
        <v>51222</v>
      </c>
      <c r="O22" s="14">
        <f t="shared" si="7"/>
        <v>15882</v>
      </c>
      <c r="P22" s="14">
        <f t="shared" si="7"/>
        <v>9127</v>
      </c>
      <c r="Q22" s="12">
        <f t="shared" si="6"/>
        <v>626834</v>
      </c>
      <c r="R22"/>
      <c r="S22"/>
      <c r="T22"/>
      <c r="U22"/>
      <c r="V22"/>
      <c r="W22"/>
      <c r="X22"/>
      <c r="Y22"/>
      <c r="Z22"/>
      <c r="AA22"/>
      <c r="AB22"/>
    </row>
    <row r="23" spans="1:28" ht="18.75" customHeight="1">
      <c r="A23" s="13" t="s">
        <v>27</v>
      </c>
      <c r="B23" s="14">
        <v>35276</v>
      </c>
      <c r="C23" s="14">
        <v>9462</v>
      </c>
      <c r="D23" s="14">
        <v>32743</v>
      </c>
      <c r="E23" s="14">
        <v>9963</v>
      </c>
      <c r="F23" s="14">
        <v>45599</v>
      </c>
      <c r="G23" s="14">
        <v>9359</v>
      </c>
      <c r="H23" s="14">
        <v>40669</v>
      </c>
      <c r="I23" s="14">
        <v>67250</v>
      </c>
      <c r="J23" s="14">
        <v>7208</v>
      </c>
      <c r="K23" s="14">
        <v>40996</v>
      </c>
      <c r="L23" s="14">
        <v>35957</v>
      </c>
      <c r="M23" s="14">
        <v>44390</v>
      </c>
      <c r="N23" s="14">
        <v>35235</v>
      </c>
      <c r="O23" s="14">
        <v>10836</v>
      </c>
      <c r="P23" s="14">
        <v>5794</v>
      </c>
      <c r="Q23" s="12">
        <f t="shared" si="6"/>
        <v>430737</v>
      </c>
      <c r="R23"/>
      <c r="S23"/>
      <c r="T23"/>
      <c r="U23"/>
      <c r="V23"/>
      <c r="W23"/>
      <c r="X23"/>
      <c r="Y23"/>
      <c r="Z23"/>
      <c r="AA23"/>
      <c r="AB23"/>
    </row>
    <row r="24" spans="1:28" ht="18.75" customHeight="1">
      <c r="A24" s="13" t="s">
        <v>28</v>
      </c>
      <c r="B24" s="14">
        <v>19234</v>
      </c>
      <c r="C24" s="14">
        <v>5463</v>
      </c>
      <c r="D24" s="14">
        <v>12539</v>
      </c>
      <c r="E24" s="14">
        <v>4018</v>
      </c>
      <c r="F24" s="14">
        <v>23801</v>
      </c>
      <c r="G24" s="14">
        <v>3773</v>
      </c>
      <c r="H24" s="14">
        <v>18957</v>
      </c>
      <c r="I24" s="14">
        <v>27948</v>
      </c>
      <c r="J24" s="14">
        <v>2199</v>
      </c>
      <c r="K24" s="14">
        <v>16273</v>
      </c>
      <c r="L24" s="14">
        <v>16667</v>
      </c>
      <c r="M24" s="14">
        <v>20859</v>
      </c>
      <c r="N24" s="14">
        <v>15987</v>
      </c>
      <c r="O24" s="14">
        <v>5046</v>
      </c>
      <c r="P24" s="14">
        <v>3333</v>
      </c>
      <c r="Q24" s="12">
        <f t="shared" si="6"/>
        <v>196097</v>
      </c>
      <c r="R24"/>
      <c r="S24"/>
      <c r="T24"/>
      <c r="U24"/>
      <c r="V24"/>
      <c r="W24"/>
      <c r="X24"/>
      <c r="Y24"/>
      <c r="Z24"/>
      <c r="AA24"/>
      <c r="AB24"/>
    </row>
    <row r="25" spans="1:17" ht="15" customHeight="1">
      <c r="A25" s="2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20"/>
    </row>
    <row r="26" spans="1:28" ht="18.75" customHeight="1">
      <c r="A26" s="2" t="s">
        <v>37</v>
      </c>
      <c r="B26" s="23">
        <v>2.2477</v>
      </c>
      <c r="C26" s="23">
        <v>2.5868</v>
      </c>
      <c r="D26" s="23">
        <v>2.3155</v>
      </c>
      <c r="E26" s="23">
        <v>2.7578</v>
      </c>
      <c r="F26" s="23">
        <v>2.068</v>
      </c>
      <c r="G26" s="23">
        <v>3.1212</v>
      </c>
      <c r="H26" s="23">
        <v>2.3747</v>
      </c>
      <c r="I26" s="23">
        <v>1.9578</v>
      </c>
      <c r="J26" s="23">
        <v>2.505</v>
      </c>
      <c r="K26" s="23">
        <v>2.2862</v>
      </c>
      <c r="L26" s="23">
        <v>2.6205</v>
      </c>
      <c r="M26" s="23">
        <v>2.2923</v>
      </c>
      <c r="N26" s="23">
        <v>2.5644</v>
      </c>
      <c r="O26" s="23">
        <v>3.2342</v>
      </c>
      <c r="P26" s="23">
        <v>2.7666</v>
      </c>
      <c r="Q26" s="58"/>
      <c r="R26"/>
      <c r="S26"/>
      <c r="T26"/>
      <c r="U26"/>
      <c r="V26"/>
      <c r="W26"/>
      <c r="X26"/>
      <c r="Y26"/>
      <c r="Z26"/>
      <c r="AA26"/>
      <c r="AB26"/>
    </row>
    <row r="27" spans="1:17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2"/>
    </row>
    <row r="28" spans="1:19" ht="18.75" customHeight="1">
      <c r="A28" s="55" t="s">
        <v>60</v>
      </c>
      <c r="B28" s="56">
        <f>B29+B30</f>
        <v>479745.3397</v>
      </c>
      <c r="C28" s="56">
        <f>C29+C30</f>
        <v>137151.61800000002</v>
      </c>
      <c r="D28" s="56">
        <f>D29+D30</f>
        <v>381371.913</v>
      </c>
      <c r="E28" s="56">
        <f aca="true" t="shared" si="8" ref="E28:P28">E29+E30</f>
        <v>147782.3254</v>
      </c>
      <c r="F28" s="56">
        <f t="shared" si="8"/>
        <v>526059.914</v>
      </c>
      <c r="G28" s="56">
        <f t="shared" si="8"/>
        <v>128696.4396</v>
      </c>
      <c r="H28" s="56">
        <f t="shared" si="8"/>
        <v>507647.99689999997</v>
      </c>
      <c r="I28" s="56">
        <f t="shared" si="8"/>
        <v>629787.8544</v>
      </c>
      <c r="J28" s="56">
        <f t="shared" si="8"/>
        <v>85906.47</v>
      </c>
      <c r="K28" s="56">
        <f t="shared" si="8"/>
        <v>473296.86059999996</v>
      </c>
      <c r="L28" s="56">
        <f t="shared" si="8"/>
        <v>528018.084</v>
      </c>
      <c r="M28" s="56">
        <f t="shared" si="8"/>
        <v>673849.9226</v>
      </c>
      <c r="N28" s="56">
        <f t="shared" si="8"/>
        <v>638059.8239999999</v>
      </c>
      <c r="O28" s="56">
        <f t="shared" si="8"/>
        <v>291584.7942</v>
      </c>
      <c r="P28" s="56">
        <f t="shared" si="8"/>
        <v>158097.557</v>
      </c>
      <c r="Q28" s="56">
        <f>SUM(B28:P28)</f>
        <v>5787056.913400001</v>
      </c>
      <c r="S28" s="62"/>
    </row>
    <row r="29" spans="1:17" ht="18.75" customHeight="1">
      <c r="A29" s="54" t="s">
        <v>38</v>
      </c>
      <c r="B29" s="52">
        <f aca="true" t="shared" si="9" ref="B29:P29">B26*B7</f>
        <v>471030.2597</v>
      </c>
      <c r="C29" s="52">
        <f>C26*C7</f>
        <v>135962.208</v>
      </c>
      <c r="D29" s="52">
        <f>D26*D7</f>
        <v>374615.483</v>
      </c>
      <c r="E29" s="52">
        <f t="shared" si="9"/>
        <v>146557.7654</v>
      </c>
      <c r="F29" s="52">
        <f t="shared" si="9"/>
        <v>513769.78400000004</v>
      </c>
      <c r="G29" s="52">
        <f t="shared" si="9"/>
        <v>128696.4396</v>
      </c>
      <c r="H29" s="52">
        <f t="shared" si="9"/>
        <v>489964.72689999995</v>
      </c>
      <c r="I29" s="52">
        <f t="shared" si="9"/>
        <v>624925.8444</v>
      </c>
      <c r="J29" s="52">
        <f t="shared" si="9"/>
        <v>85906.47</v>
      </c>
      <c r="K29" s="52">
        <f t="shared" si="9"/>
        <v>469729.5106</v>
      </c>
      <c r="L29" s="52">
        <f t="shared" si="9"/>
        <v>509341.344</v>
      </c>
      <c r="M29" s="52">
        <f t="shared" si="9"/>
        <v>651384.5526</v>
      </c>
      <c r="N29" s="52">
        <f t="shared" si="9"/>
        <v>618238.374</v>
      </c>
      <c r="O29" s="52">
        <f t="shared" si="9"/>
        <v>277497.5942</v>
      </c>
      <c r="P29" s="52">
        <f t="shared" si="9"/>
        <v>153947.457</v>
      </c>
      <c r="Q29" s="53">
        <f>SUM(B29:P29)</f>
        <v>5651567.8134</v>
      </c>
    </row>
    <row r="30" spans="1:28" ht="18.75" customHeight="1">
      <c r="A30" s="17" t="s">
        <v>36</v>
      </c>
      <c r="B30" s="52">
        <v>8715.08</v>
      </c>
      <c r="C30" s="52">
        <v>1189.41</v>
      </c>
      <c r="D30" s="52">
        <v>6756.43</v>
      </c>
      <c r="E30" s="52">
        <v>1224.56</v>
      </c>
      <c r="F30" s="52">
        <v>12290.13</v>
      </c>
      <c r="G30" s="52">
        <v>0</v>
      </c>
      <c r="H30" s="52">
        <v>17683.27</v>
      </c>
      <c r="I30" s="52">
        <v>4862.01</v>
      </c>
      <c r="J30" s="52">
        <v>0</v>
      </c>
      <c r="K30" s="52">
        <v>3567.35</v>
      </c>
      <c r="L30" s="52">
        <v>18676.74</v>
      </c>
      <c r="M30" s="52">
        <v>22465.37</v>
      </c>
      <c r="N30" s="52">
        <v>19821.45</v>
      </c>
      <c r="O30" s="52">
        <v>14087.2</v>
      </c>
      <c r="P30" s="52">
        <v>4150.1</v>
      </c>
      <c r="Q30" s="53">
        <f>SUM(B30:P30)</f>
        <v>135489.1</v>
      </c>
      <c r="R30"/>
      <c r="S30"/>
      <c r="T30"/>
      <c r="U30"/>
      <c r="V30"/>
      <c r="W30"/>
      <c r="X30"/>
      <c r="Y30"/>
      <c r="Z30"/>
      <c r="AA30"/>
      <c r="AB30"/>
    </row>
    <row r="31" spans="1:17" ht="15" customHeight="1">
      <c r="A31" s="13"/>
      <c r="B31" s="20"/>
      <c r="C31" s="20"/>
      <c r="D31" s="20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49"/>
    </row>
    <row r="32" spans="1:17" ht="18.75" customHeight="1">
      <c r="A32" s="2" t="s">
        <v>58</v>
      </c>
      <c r="B32" s="25">
        <f aca="true" t="shared" si="10" ref="B32:Q32">+B33+B35+B42+B43+B44-B45</f>
        <v>-43774</v>
      </c>
      <c r="C32" s="25">
        <f>+C33+C35+C42+C43+C44-C45</f>
        <v>-10952.1</v>
      </c>
      <c r="D32" s="25">
        <f>+D33+D35+D42+D43+D44-D45</f>
        <v>-43726.7</v>
      </c>
      <c r="E32" s="25">
        <f t="shared" si="10"/>
        <v>-18502.9</v>
      </c>
      <c r="F32" s="25">
        <f t="shared" si="10"/>
        <v>-48774.9</v>
      </c>
      <c r="G32" s="25">
        <f t="shared" si="10"/>
        <v>-8268.9</v>
      </c>
      <c r="H32" s="25">
        <f t="shared" si="10"/>
        <v>-40213.6</v>
      </c>
      <c r="I32" s="25">
        <f t="shared" si="10"/>
        <v>-70735</v>
      </c>
      <c r="J32" s="25">
        <f t="shared" si="10"/>
        <v>-10160.9</v>
      </c>
      <c r="K32" s="25">
        <f t="shared" si="10"/>
        <v>-57964</v>
      </c>
      <c r="L32" s="25">
        <f t="shared" si="10"/>
        <v>-48155.7</v>
      </c>
      <c r="M32" s="25">
        <f t="shared" si="10"/>
        <v>-45257.5</v>
      </c>
      <c r="N32" s="25">
        <f t="shared" si="10"/>
        <v>-43262.3</v>
      </c>
      <c r="O32" s="25">
        <f t="shared" si="10"/>
        <v>-21353.8</v>
      </c>
      <c r="P32" s="25">
        <f t="shared" si="10"/>
        <v>-16374.4</v>
      </c>
      <c r="Q32" s="25">
        <f t="shared" si="10"/>
        <v>-527476.7</v>
      </c>
    </row>
    <row r="33" spans="1:17" ht="18.75" customHeight="1">
      <c r="A33" s="17" t="s">
        <v>62</v>
      </c>
      <c r="B33" s="26">
        <f>+B34</f>
        <v>-43774</v>
      </c>
      <c r="C33" s="26">
        <f>+C34</f>
        <v>-10952.1</v>
      </c>
      <c r="D33" s="26">
        <f>+D34</f>
        <v>-43726.7</v>
      </c>
      <c r="E33" s="26">
        <f aca="true" t="shared" si="11" ref="E33:Q33">+E34</f>
        <v>-18502.9</v>
      </c>
      <c r="F33" s="26">
        <f t="shared" si="11"/>
        <v>-48237.4</v>
      </c>
      <c r="G33" s="26">
        <f t="shared" si="11"/>
        <v>-8268.9</v>
      </c>
      <c r="H33" s="26">
        <f t="shared" si="11"/>
        <v>-39676.1</v>
      </c>
      <c r="I33" s="26">
        <f t="shared" si="11"/>
        <v>-70197.5</v>
      </c>
      <c r="J33" s="26">
        <f t="shared" si="11"/>
        <v>-9623.4</v>
      </c>
      <c r="K33" s="26">
        <f t="shared" si="11"/>
        <v>-57964</v>
      </c>
      <c r="L33" s="26">
        <f t="shared" si="11"/>
        <v>-48155.7</v>
      </c>
      <c r="M33" s="26">
        <f t="shared" si="11"/>
        <v>-45257.5</v>
      </c>
      <c r="N33" s="26">
        <f t="shared" si="11"/>
        <v>-43262.3</v>
      </c>
      <c r="O33" s="26">
        <f t="shared" si="11"/>
        <v>-21353.8</v>
      </c>
      <c r="P33" s="26">
        <f t="shared" si="11"/>
        <v>-16374.4</v>
      </c>
      <c r="Q33" s="26">
        <f t="shared" si="11"/>
        <v>-525326.7</v>
      </c>
    </row>
    <row r="34" spans="1:28" ht="18.75" customHeight="1">
      <c r="A34" s="13" t="s">
        <v>39</v>
      </c>
      <c r="B34" s="20">
        <f aca="true" t="shared" si="12" ref="B34:G34">ROUND(-B9*$F$3,2)</f>
        <v>-43774</v>
      </c>
      <c r="C34" s="20">
        <f t="shared" si="12"/>
        <v>-10952.1</v>
      </c>
      <c r="D34" s="20">
        <f t="shared" si="12"/>
        <v>-43726.7</v>
      </c>
      <c r="E34" s="20">
        <f t="shared" si="12"/>
        <v>-18502.9</v>
      </c>
      <c r="F34" s="20">
        <f t="shared" si="12"/>
        <v>-48237.4</v>
      </c>
      <c r="G34" s="20">
        <f t="shared" si="12"/>
        <v>-8268.9</v>
      </c>
      <c r="H34" s="20">
        <f aca="true" t="shared" si="13" ref="H34:P34">ROUND(-H9*$F$3,2)</f>
        <v>-39676.1</v>
      </c>
      <c r="I34" s="20">
        <f t="shared" si="13"/>
        <v>-70197.5</v>
      </c>
      <c r="J34" s="20">
        <f t="shared" si="13"/>
        <v>-9623.4</v>
      </c>
      <c r="K34" s="20">
        <f>ROUND(-K9*$F$3,2)</f>
        <v>-57964</v>
      </c>
      <c r="L34" s="20">
        <f>ROUND(-L9*$F$3,2)</f>
        <v>-48155.7</v>
      </c>
      <c r="M34" s="20">
        <f>ROUND(-M9*$F$3,2)</f>
        <v>-45257.5</v>
      </c>
      <c r="N34" s="20">
        <f>ROUND(-N9*$F$3,2)</f>
        <v>-43262.3</v>
      </c>
      <c r="O34" s="20">
        <f t="shared" si="13"/>
        <v>-21353.8</v>
      </c>
      <c r="P34" s="20">
        <f t="shared" si="13"/>
        <v>-16374.4</v>
      </c>
      <c r="Q34" s="44">
        <f aca="true" t="shared" si="14" ref="Q34:Q45">SUM(B34:P34)</f>
        <v>-525326.7</v>
      </c>
      <c r="R34"/>
      <c r="S34"/>
      <c r="T34"/>
      <c r="U34"/>
      <c r="V34"/>
      <c r="W34"/>
      <c r="X34"/>
      <c r="Y34"/>
      <c r="Z34"/>
      <c r="AA34"/>
      <c r="AB34"/>
    </row>
    <row r="35" spans="1:17" ht="18.75" customHeight="1">
      <c r="A35" s="17" t="s">
        <v>40</v>
      </c>
      <c r="B35" s="26">
        <f aca="true" t="shared" si="15" ref="B35:M35">SUM(B36:B41)</f>
        <v>0</v>
      </c>
      <c r="C35" s="26">
        <f>SUM(C36:C41)</f>
        <v>0</v>
      </c>
      <c r="D35" s="26">
        <f>SUM(D36:D41)</f>
        <v>0</v>
      </c>
      <c r="E35" s="26">
        <f t="shared" si="15"/>
        <v>0</v>
      </c>
      <c r="F35" s="26">
        <f t="shared" si="15"/>
        <v>-537.5</v>
      </c>
      <c r="G35" s="26">
        <f t="shared" si="15"/>
        <v>0</v>
      </c>
      <c r="H35" s="26">
        <f t="shared" si="15"/>
        <v>-537.5</v>
      </c>
      <c r="I35" s="26">
        <f t="shared" si="15"/>
        <v>-537.5</v>
      </c>
      <c r="J35" s="26">
        <f t="shared" si="15"/>
        <v>-537.5</v>
      </c>
      <c r="K35" s="26">
        <f t="shared" si="15"/>
        <v>0</v>
      </c>
      <c r="L35" s="26">
        <f t="shared" si="15"/>
        <v>0</v>
      </c>
      <c r="M35" s="26">
        <f t="shared" si="15"/>
        <v>0</v>
      </c>
      <c r="N35" s="26">
        <f>SUM(N36:N41)</f>
        <v>0</v>
      </c>
      <c r="O35" s="26">
        <f>SUM(O36:O41)</f>
        <v>0</v>
      </c>
      <c r="P35" s="26">
        <f>SUM(P36:P41)</f>
        <v>0</v>
      </c>
      <c r="Q35" s="26">
        <f t="shared" si="14"/>
        <v>-2150</v>
      </c>
    </row>
    <row r="36" spans="1:28" ht="18.75" customHeight="1">
      <c r="A36" s="13" t="s">
        <v>41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f t="shared" si="14"/>
        <v>0</v>
      </c>
      <c r="R36"/>
      <c r="S36"/>
      <c r="T36"/>
      <c r="U36"/>
      <c r="V36"/>
      <c r="W36"/>
      <c r="X36"/>
      <c r="Y36"/>
      <c r="Z36"/>
      <c r="AA36"/>
      <c r="AB36"/>
    </row>
    <row r="37" spans="1:28" ht="18.75" customHeight="1">
      <c r="A37" s="13" t="s">
        <v>42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f t="shared" si="14"/>
        <v>0</v>
      </c>
      <c r="R37"/>
      <c r="S37"/>
      <c r="T37"/>
      <c r="U37"/>
      <c r="V37"/>
      <c r="W37"/>
      <c r="X37"/>
      <c r="Y37"/>
      <c r="Z37"/>
      <c r="AA37"/>
      <c r="AB37"/>
    </row>
    <row r="38" spans="1:28" ht="18.75" customHeight="1">
      <c r="A38" s="13" t="s">
        <v>43</v>
      </c>
      <c r="B38" s="24">
        <v>0</v>
      </c>
      <c r="C38" s="24">
        <v>0</v>
      </c>
      <c r="D38" s="24">
        <v>0</v>
      </c>
      <c r="E38" s="24">
        <v>0</v>
      </c>
      <c r="F38" s="24">
        <v>-537.5</v>
      </c>
      <c r="G38" s="24">
        <v>0</v>
      </c>
      <c r="H38" s="24">
        <v>-537.5</v>
      </c>
      <c r="I38" s="24">
        <v>-537.5</v>
      </c>
      <c r="J38" s="24">
        <v>-537.5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f t="shared" si="14"/>
        <v>-2150</v>
      </c>
      <c r="R38"/>
      <c r="S38"/>
      <c r="T38"/>
      <c r="U38"/>
      <c r="V38"/>
      <c r="W38"/>
      <c r="X38"/>
      <c r="Y38"/>
      <c r="Z38"/>
      <c r="AA38"/>
      <c r="AB38"/>
    </row>
    <row r="39" spans="1:28" ht="18.75" customHeight="1">
      <c r="A39" s="13" t="s">
        <v>44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1">
        <f t="shared" si="14"/>
        <v>0</v>
      </c>
      <c r="R39"/>
      <c r="S39"/>
      <c r="T39"/>
      <c r="U39"/>
      <c r="V39"/>
      <c r="W39"/>
      <c r="X39"/>
      <c r="Y39"/>
      <c r="Z39"/>
      <c r="AA39"/>
      <c r="AB39"/>
    </row>
    <row r="40" spans="1:28" ht="18.75" customHeight="1">
      <c r="A40" s="13" t="s">
        <v>47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f t="shared" si="14"/>
        <v>0</v>
      </c>
      <c r="R40"/>
      <c r="S40"/>
      <c r="T40"/>
      <c r="U40"/>
      <c r="V40"/>
      <c r="W40"/>
      <c r="X40"/>
      <c r="Y40"/>
      <c r="Z40"/>
      <c r="AA40"/>
      <c r="AB40"/>
    </row>
    <row r="41" spans="1:28" ht="18.75" customHeight="1">
      <c r="A41" s="16" t="s">
        <v>45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f t="shared" si="14"/>
        <v>0</v>
      </c>
      <c r="R41"/>
      <c r="S41"/>
      <c r="T41"/>
      <c r="U41"/>
      <c r="V41"/>
      <c r="W41"/>
      <c r="X41"/>
      <c r="Y41"/>
      <c r="Z41"/>
      <c r="AA41"/>
      <c r="AB41"/>
    </row>
    <row r="42" spans="1:28" ht="18.75" customHeight="1">
      <c r="A42" s="17" t="s">
        <v>61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4">
        <f t="shared" si="14"/>
        <v>0</v>
      </c>
      <c r="R42"/>
      <c r="S42"/>
      <c r="T42"/>
      <c r="U42"/>
      <c r="V42"/>
      <c r="W42"/>
      <c r="X42"/>
      <c r="Y42"/>
      <c r="Z42"/>
      <c r="AA42"/>
      <c r="AB42"/>
    </row>
    <row r="43" spans="1:28" ht="18.75" customHeight="1">
      <c r="A43" s="17" t="s">
        <v>46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4">
        <f t="shared" si="14"/>
        <v>0</v>
      </c>
      <c r="R43"/>
      <c r="S43"/>
      <c r="T43"/>
      <c r="U43"/>
      <c r="V43"/>
      <c r="W43"/>
      <c r="X43"/>
      <c r="Y43"/>
      <c r="Z43"/>
      <c r="AA43"/>
      <c r="AB43"/>
    </row>
    <row r="44" spans="1:21" ht="18.75" customHeight="1">
      <c r="A44" s="68" t="s">
        <v>48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0">
        <f t="shared" si="14"/>
        <v>0</v>
      </c>
      <c r="R44"/>
      <c r="S44"/>
      <c r="T44"/>
      <c r="U44"/>
    </row>
    <row r="45" spans="1:21" ht="18.75" customHeight="1">
      <c r="A45" s="68" t="s">
        <v>49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0">
        <f t="shared" si="14"/>
        <v>0</v>
      </c>
      <c r="R45"/>
      <c r="S45"/>
      <c r="T45"/>
      <c r="U45"/>
    </row>
    <row r="46" spans="1:28" ht="15.75">
      <c r="A46" s="2" t="s">
        <v>50</v>
      </c>
      <c r="B46" s="29">
        <f aca="true" t="shared" si="16" ref="B46:P46">+B28+B32</f>
        <v>435971.3397</v>
      </c>
      <c r="C46" s="29">
        <f t="shared" si="16"/>
        <v>126199.51800000001</v>
      </c>
      <c r="D46" s="29">
        <f t="shared" si="16"/>
        <v>337645.213</v>
      </c>
      <c r="E46" s="29">
        <f t="shared" si="16"/>
        <v>129279.42540000001</v>
      </c>
      <c r="F46" s="29">
        <f t="shared" si="16"/>
        <v>477285.01399999997</v>
      </c>
      <c r="G46" s="29">
        <f t="shared" si="16"/>
        <v>120427.5396</v>
      </c>
      <c r="H46" s="29">
        <f t="shared" si="16"/>
        <v>467434.3969</v>
      </c>
      <c r="I46" s="29">
        <f t="shared" si="16"/>
        <v>559052.8544</v>
      </c>
      <c r="J46" s="29">
        <f t="shared" si="16"/>
        <v>75745.57</v>
      </c>
      <c r="K46" s="29">
        <f t="shared" si="16"/>
        <v>415332.86059999996</v>
      </c>
      <c r="L46" s="29">
        <f t="shared" si="16"/>
        <v>479862.384</v>
      </c>
      <c r="M46" s="29">
        <f t="shared" si="16"/>
        <v>628592.4226</v>
      </c>
      <c r="N46" s="29">
        <f t="shared" si="16"/>
        <v>594797.5239999999</v>
      </c>
      <c r="O46" s="29">
        <f t="shared" si="16"/>
        <v>270230.9942</v>
      </c>
      <c r="P46" s="29">
        <f t="shared" si="16"/>
        <v>141723.157</v>
      </c>
      <c r="Q46" s="29">
        <f>SUM(B46:P46)</f>
        <v>5259580.213399999</v>
      </c>
      <c r="R46" s="65"/>
      <c r="S46" s="67"/>
      <c r="T46"/>
      <c r="U46"/>
      <c r="V46"/>
      <c r="W46"/>
      <c r="X46"/>
      <c r="Y46"/>
      <c r="Z46"/>
      <c r="AA46"/>
      <c r="AB46"/>
    </row>
    <row r="47" spans="1:21" ht="15" customHeight="1">
      <c r="A47" s="33"/>
      <c r="B47" s="66"/>
      <c r="C47" s="66"/>
      <c r="D47" s="66"/>
      <c r="E47" s="45"/>
      <c r="F47" s="45"/>
      <c r="G47" s="45"/>
      <c r="H47" s="45"/>
      <c r="I47" s="45"/>
      <c r="J47" s="45"/>
      <c r="K47" s="66"/>
      <c r="L47" s="45"/>
      <c r="M47" s="45"/>
      <c r="N47" s="45"/>
      <c r="O47" s="45"/>
      <c r="P47" s="45"/>
      <c r="Q47" s="46"/>
      <c r="R47" s="67"/>
      <c r="S47" s="63"/>
      <c r="T47" s="65"/>
      <c r="U47"/>
    </row>
    <row r="48" spans="1:19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1"/>
      <c r="S48" s="64"/>
    </row>
    <row r="49" spans="1:19" ht="18.75" customHeight="1">
      <c r="A49" s="2" t="s">
        <v>51</v>
      </c>
      <c r="B49" s="35">
        <f>SUM(B50:B64)</f>
        <v>435971.34</v>
      </c>
      <c r="C49" s="35">
        <f aca="true" t="shared" si="17" ref="C49:P49">SUM(C50:C64)</f>
        <v>126199.52</v>
      </c>
      <c r="D49" s="35">
        <f t="shared" si="17"/>
        <v>337645.21</v>
      </c>
      <c r="E49" s="35">
        <f t="shared" si="17"/>
        <v>129279.42</v>
      </c>
      <c r="F49" s="35">
        <f t="shared" si="17"/>
        <v>477285.01</v>
      </c>
      <c r="G49" s="35">
        <f t="shared" si="17"/>
        <v>120427.54</v>
      </c>
      <c r="H49" s="35">
        <f t="shared" si="17"/>
        <v>467434.4</v>
      </c>
      <c r="I49" s="35">
        <f t="shared" si="17"/>
        <v>559052.85</v>
      </c>
      <c r="J49" s="35">
        <f t="shared" si="17"/>
        <v>75745.57</v>
      </c>
      <c r="K49" s="35">
        <f t="shared" si="17"/>
        <v>415332.86</v>
      </c>
      <c r="L49" s="35">
        <f t="shared" si="17"/>
        <v>479862.38</v>
      </c>
      <c r="M49" s="35">
        <f t="shared" si="17"/>
        <v>628592.42</v>
      </c>
      <c r="N49" s="35">
        <f t="shared" si="17"/>
        <v>594797.52</v>
      </c>
      <c r="O49" s="35">
        <f t="shared" si="17"/>
        <v>270230.99</v>
      </c>
      <c r="P49" s="35">
        <f t="shared" si="17"/>
        <v>141723.16</v>
      </c>
      <c r="Q49" s="29">
        <f>SUM(Q50:Q64)</f>
        <v>5259580.1899999995</v>
      </c>
      <c r="S49" s="64"/>
    </row>
    <row r="50" spans="1:20" ht="18.75" customHeight="1">
      <c r="A50" s="17" t="s">
        <v>83</v>
      </c>
      <c r="B50" s="35">
        <v>435971.34</v>
      </c>
      <c r="C50" s="34">
        <v>0</v>
      </c>
      <c r="D50" s="35">
        <v>337645.21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29">
        <f>SUM(B50:P50)</f>
        <v>773616.55</v>
      </c>
      <c r="R50"/>
      <c r="S50" s="64"/>
      <c r="T50" s="65"/>
    </row>
    <row r="51" spans="1:18" ht="18.75" customHeight="1">
      <c r="A51" s="17" t="s">
        <v>84</v>
      </c>
      <c r="B51" s="34">
        <v>0</v>
      </c>
      <c r="C51" s="35">
        <v>126199.52</v>
      </c>
      <c r="D51" s="34">
        <v>0</v>
      </c>
      <c r="E51" s="35">
        <v>129279.42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29">
        <f aca="true" t="shared" si="18" ref="Q51:Q63">SUM(B51:P51)</f>
        <v>255478.94</v>
      </c>
      <c r="R51"/>
    </row>
    <row r="52" spans="1:19" ht="18.75" customHeight="1">
      <c r="A52" s="17" t="s">
        <v>29</v>
      </c>
      <c r="B52" s="34">
        <v>0</v>
      </c>
      <c r="C52" s="34">
        <v>0</v>
      </c>
      <c r="D52" s="34">
        <v>0</v>
      </c>
      <c r="E52" s="34">
        <v>0</v>
      </c>
      <c r="F52" s="26">
        <v>477285.01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26">
        <f t="shared" si="18"/>
        <v>477285.01</v>
      </c>
      <c r="S52"/>
    </row>
    <row r="53" spans="1:20" ht="18.75" customHeight="1">
      <c r="A53" s="17" t="s">
        <v>35</v>
      </c>
      <c r="B53" s="34">
        <v>0</v>
      </c>
      <c r="C53" s="34">
        <v>0</v>
      </c>
      <c r="D53" s="34">
        <v>0</v>
      </c>
      <c r="E53" s="34">
        <v>0</v>
      </c>
      <c r="F53" s="34">
        <v>0</v>
      </c>
      <c r="G53" s="26">
        <v>120427.54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29">
        <f t="shared" si="18"/>
        <v>120427.54</v>
      </c>
      <c r="T53"/>
    </row>
    <row r="54" spans="1:21" ht="18.75" customHeight="1">
      <c r="A54" s="17" t="s">
        <v>30</v>
      </c>
      <c r="B54" s="34">
        <v>0</v>
      </c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26">
        <v>467434.4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26">
        <f t="shared" si="18"/>
        <v>467434.4</v>
      </c>
      <c r="U54"/>
    </row>
    <row r="55" spans="1:22" ht="18.75" customHeight="1">
      <c r="A55" s="17" t="s">
        <v>52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5">
        <v>559052.85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29">
        <f t="shared" si="18"/>
        <v>559052.85</v>
      </c>
      <c r="V55"/>
    </row>
    <row r="56" spans="1:22" ht="18.75" customHeight="1">
      <c r="A56" s="17" t="s">
        <v>81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5">
        <v>75745.57</v>
      </c>
      <c r="K56" s="34">
        <v>0</v>
      </c>
      <c r="L56" s="34">
        <v>0</v>
      </c>
      <c r="M56" s="34"/>
      <c r="N56" s="34"/>
      <c r="O56" s="34"/>
      <c r="P56" s="34"/>
      <c r="Q56" s="29">
        <f t="shared" si="18"/>
        <v>75745.57</v>
      </c>
      <c r="V56"/>
    </row>
    <row r="57" spans="1:23" ht="18.75" customHeight="1">
      <c r="A57" s="17" t="s">
        <v>82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5">
        <v>415332.86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29">
        <f t="shared" si="18"/>
        <v>415332.86</v>
      </c>
      <c r="W57"/>
    </row>
    <row r="58" spans="1:24" ht="18.75" customHeight="1">
      <c r="A58" s="17" t="s">
        <v>87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26">
        <v>479862.38</v>
      </c>
      <c r="M58" s="34">
        <v>0</v>
      </c>
      <c r="N58" s="34">
        <v>0</v>
      </c>
      <c r="O58" s="34">
        <v>0</v>
      </c>
      <c r="P58" s="34">
        <v>0</v>
      </c>
      <c r="Q58" s="29">
        <f t="shared" si="18"/>
        <v>479862.38</v>
      </c>
      <c r="X58"/>
    </row>
    <row r="59" spans="1:25" ht="18.75" customHeight="1">
      <c r="A59" s="17" t="s">
        <v>88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26">
        <v>628592.42</v>
      </c>
      <c r="N59" s="34">
        <v>0</v>
      </c>
      <c r="O59" s="34">
        <v>0</v>
      </c>
      <c r="P59" s="34">
        <v>0</v>
      </c>
      <c r="Q59" s="29">
        <f t="shared" si="18"/>
        <v>628592.42</v>
      </c>
      <c r="R59"/>
      <c r="Y59"/>
    </row>
    <row r="60" spans="1:26" ht="18.75" customHeight="1">
      <c r="A60" s="17" t="s">
        <v>31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26">
        <v>594797.52</v>
      </c>
      <c r="O60" s="34">
        <v>0</v>
      </c>
      <c r="P60" s="34">
        <v>0</v>
      </c>
      <c r="Q60" s="29">
        <f t="shared" si="18"/>
        <v>594797.52</v>
      </c>
      <c r="S60"/>
      <c r="Z60"/>
    </row>
    <row r="61" spans="1:27" ht="18.75" customHeight="1">
      <c r="A61" s="17" t="s">
        <v>89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26">
        <v>270230.99</v>
      </c>
      <c r="P61" s="34">
        <v>0</v>
      </c>
      <c r="Q61" s="29">
        <f t="shared" si="18"/>
        <v>270230.99</v>
      </c>
      <c r="T61"/>
      <c r="AA61"/>
    </row>
    <row r="62" spans="1:28" ht="18.75" customHeight="1">
      <c r="A62" s="17" t="s">
        <v>90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26">
        <v>141723.16</v>
      </c>
      <c r="Q62" s="29">
        <f t="shared" si="18"/>
        <v>141723.16</v>
      </c>
      <c r="R62"/>
      <c r="U62"/>
      <c r="AB62"/>
    </row>
    <row r="63" spans="1:28" ht="18.75" customHeight="1">
      <c r="A63" s="17" t="s">
        <v>91</v>
      </c>
      <c r="B63" s="34">
        <v>0</v>
      </c>
      <c r="C63" s="34">
        <v>0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/>
      <c r="N63" s="34">
        <v>0</v>
      </c>
      <c r="O63" s="34">
        <v>0</v>
      </c>
      <c r="P63" s="34">
        <v>0</v>
      </c>
      <c r="Q63" s="29">
        <f t="shared" si="18"/>
        <v>0</v>
      </c>
      <c r="R63"/>
      <c r="U63"/>
      <c r="AB63"/>
    </row>
    <row r="64" spans="1:28" ht="18.75" customHeight="1">
      <c r="A64" s="17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/>
      <c r="S64"/>
      <c r="T64"/>
      <c r="U64"/>
      <c r="V64"/>
      <c r="W64"/>
      <c r="X64"/>
      <c r="Y64"/>
      <c r="Z64"/>
      <c r="AA64"/>
      <c r="AB64"/>
    </row>
    <row r="65" spans="1:17" ht="17.25" customHeight="1">
      <c r="A65" s="70"/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1">
        <v>0</v>
      </c>
      <c r="H65" s="71">
        <v>0</v>
      </c>
      <c r="I65" s="71">
        <v>0</v>
      </c>
      <c r="J65" s="71">
        <v>0</v>
      </c>
      <c r="K65" s="71">
        <v>0</v>
      </c>
      <c r="L65" s="71">
        <v>0</v>
      </c>
      <c r="M65" s="71">
        <v>0</v>
      </c>
      <c r="N65" s="71">
        <v>0</v>
      </c>
      <c r="O65" s="71"/>
      <c r="P65" s="71"/>
      <c r="Q65" s="71"/>
    </row>
    <row r="66" spans="1:17" ht="15" customHeight="1">
      <c r="A66" s="36"/>
      <c r="B66" s="37">
        <v>0</v>
      </c>
      <c r="C66" s="37">
        <v>0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/>
      <c r="N66" s="37"/>
      <c r="O66" s="37"/>
      <c r="P66" s="37"/>
      <c r="Q66" s="38"/>
    </row>
    <row r="67" spans="1:17" ht="18.75" customHeight="1">
      <c r="A67" s="2" t="s">
        <v>78</v>
      </c>
      <c r="B67" s="34">
        <v>0</v>
      </c>
      <c r="C67" s="34">
        <v>0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29"/>
    </row>
    <row r="68" spans="1:18" ht="18.75" customHeight="1">
      <c r="A68" s="17" t="s">
        <v>85</v>
      </c>
      <c r="B68" s="42">
        <f>B29/B7</f>
        <v>2.2477</v>
      </c>
      <c r="C68" s="42">
        <v>0</v>
      </c>
      <c r="D68" s="42">
        <f>D29/D7</f>
        <v>2.3155</v>
      </c>
      <c r="E68" s="42">
        <v>0</v>
      </c>
      <c r="F68" s="42">
        <v>0</v>
      </c>
      <c r="G68" s="42">
        <v>0</v>
      </c>
      <c r="H68" s="34">
        <v>0</v>
      </c>
      <c r="I68" s="34">
        <v>0</v>
      </c>
      <c r="J68" s="42">
        <v>0</v>
      </c>
      <c r="K68" s="42">
        <v>0</v>
      </c>
      <c r="L68" s="42">
        <v>0</v>
      </c>
      <c r="M68" s="42">
        <v>0</v>
      </c>
      <c r="N68" s="34">
        <v>0</v>
      </c>
      <c r="O68" s="42">
        <v>0</v>
      </c>
      <c r="P68" s="42">
        <v>0</v>
      </c>
      <c r="Q68" s="29"/>
      <c r="R68"/>
    </row>
    <row r="69" spans="1:18" ht="18.75" customHeight="1">
      <c r="A69" s="17" t="s">
        <v>86</v>
      </c>
      <c r="B69" s="42">
        <v>0</v>
      </c>
      <c r="C69" s="42">
        <f>C29/C7</f>
        <v>2.5868</v>
      </c>
      <c r="D69" s="42">
        <v>0</v>
      </c>
      <c r="E69" s="42">
        <f>E29/E7</f>
        <v>2.7578</v>
      </c>
      <c r="F69" s="42">
        <v>0</v>
      </c>
      <c r="G69" s="42">
        <v>0</v>
      </c>
      <c r="H69" s="34">
        <v>0</v>
      </c>
      <c r="I69" s="34">
        <v>0</v>
      </c>
      <c r="J69" s="42">
        <v>0</v>
      </c>
      <c r="K69" s="42">
        <v>0</v>
      </c>
      <c r="L69" s="42">
        <v>0</v>
      </c>
      <c r="M69" s="42">
        <v>0</v>
      </c>
      <c r="N69" s="34">
        <v>0</v>
      </c>
      <c r="O69" s="42">
        <v>0</v>
      </c>
      <c r="P69" s="42">
        <v>0</v>
      </c>
      <c r="Q69" s="29"/>
      <c r="R69"/>
    </row>
    <row r="70" spans="1:19" ht="18.75" customHeight="1">
      <c r="A70" s="17" t="s">
        <v>53</v>
      </c>
      <c r="B70" s="42">
        <v>0</v>
      </c>
      <c r="C70" s="42">
        <v>0</v>
      </c>
      <c r="D70" s="42">
        <v>0</v>
      </c>
      <c r="E70" s="42">
        <v>0</v>
      </c>
      <c r="F70" s="22">
        <f>(F$29/F$7)</f>
        <v>2.068</v>
      </c>
      <c r="G70" s="42">
        <v>0</v>
      </c>
      <c r="H70" s="34">
        <v>0</v>
      </c>
      <c r="I70" s="34">
        <v>0</v>
      </c>
      <c r="J70" s="42">
        <v>0</v>
      </c>
      <c r="K70" s="42">
        <v>0</v>
      </c>
      <c r="L70" s="42">
        <v>0</v>
      </c>
      <c r="M70" s="42">
        <v>0</v>
      </c>
      <c r="N70" s="34">
        <v>0</v>
      </c>
      <c r="O70" s="42">
        <v>0</v>
      </c>
      <c r="P70" s="42">
        <v>0</v>
      </c>
      <c r="Q70" s="26"/>
      <c r="S70"/>
    </row>
    <row r="71" spans="1:20" ht="18.75" customHeight="1">
      <c r="A71" s="17" t="s">
        <v>54</v>
      </c>
      <c r="B71" s="42">
        <v>0</v>
      </c>
      <c r="C71" s="42">
        <v>0</v>
      </c>
      <c r="D71" s="42">
        <v>0</v>
      </c>
      <c r="E71" s="42">
        <v>0</v>
      </c>
      <c r="F71" s="42">
        <v>0</v>
      </c>
      <c r="G71" s="22">
        <f>(G$29/G$7)</f>
        <v>3.1212</v>
      </c>
      <c r="H71" s="34">
        <v>0</v>
      </c>
      <c r="I71" s="34">
        <v>0</v>
      </c>
      <c r="J71" s="42">
        <v>0</v>
      </c>
      <c r="K71" s="42">
        <v>0</v>
      </c>
      <c r="L71" s="42">
        <v>0</v>
      </c>
      <c r="M71" s="42">
        <v>0</v>
      </c>
      <c r="N71" s="34">
        <v>0</v>
      </c>
      <c r="O71" s="42">
        <v>0</v>
      </c>
      <c r="P71" s="42">
        <v>0</v>
      </c>
      <c r="Q71" s="29"/>
      <c r="T71"/>
    </row>
    <row r="72" spans="1:21" ht="18.75" customHeight="1">
      <c r="A72" s="17" t="s">
        <v>55</v>
      </c>
      <c r="B72" s="42">
        <v>0</v>
      </c>
      <c r="C72" s="42">
        <v>0</v>
      </c>
      <c r="D72" s="42">
        <v>0</v>
      </c>
      <c r="E72" s="42">
        <v>0</v>
      </c>
      <c r="F72" s="42">
        <v>0</v>
      </c>
      <c r="G72" s="42">
        <v>0</v>
      </c>
      <c r="H72" s="42">
        <f>(H$29/H$7)</f>
        <v>2.3747</v>
      </c>
      <c r="I72" s="34">
        <v>0</v>
      </c>
      <c r="J72" s="42">
        <v>0</v>
      </c>
      <c r="K72" s="42">
        <v>0</v>
      </c>
      <c r="L72" s="42">
        <v>0</v>
      </c>
      <c r="M72" s="42">
        <v>0</v>
      </c>
      <c r="N72" s="34">
        <v>0</v>
      </c>
      <c r="O72" s="42">
        <v>0</v>
      </c>
      <c r="P72" s="42">
        <v>0</v>
      </c>
      <c r="Q72" s="26"/>
      <c r="U72"/>
    </row>
    <row r="73" spans="1:22" ht="18.75" customHeight="1">
      <c r="A73" s="17" t="s">
        <v>56</v>
      </c>
      <c r="B73" s="42">
        <v>0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  <c r="H73" s="34">
        <v>0</v>
      </c>
      <c r="I73" s="42">
        <f>(I$29/I$7)</f>
        <v>1.9577999999999998</v>
      </c>
      <c r="J73" s="42">
        <v>0</v>
      </c>
      <c r="K73" s="42">
        <v>0</v>
      </c>
      <c r="L73" s="42">
        <v>0</v>
      </c>
      <c r="M73" s="42">
        <v>0</v>
      </c>
      <c r="N73" s="34">
        <v>0</v>
      </c>
      <c r="O73" s="42">
        <v>0</v>
      </c>
      <c r="P73" s="42">
        <v>0</v>
      </c>
      <c r="Q73" s="29"/>
      <c r="V73"/>
    </row>
    <row r="74" spans="1:23" ht="18.75" customHeight="1">
      <c r="A74" s="17" t="s">
        <v>79</v>
      </c>
      <c r="B74" s="42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34">
        <v>0</v>
      </c>
      <c r="I74" s="34">
        <v>0</v>
      </c>
      <c r="J74" s="42">
        <f>J29/J7</f>
        <v>2.505</v>
      </c>
      <c r="K74" s="42">
        <v>0</v>
      </c>
      <c r="L74" s="42">
        <v>0</v>
      </c>
      <c r="M74" s="42">
        <v>0</v>
      </c>
      <c r="N74" s="34">
        <v>0</v>
      </c>
      <c r="O74" s="42">
        <v>0</v>
      </c>
      <c r="P74" s="42">
        <v>0</v>
      </c>
      <c r="Q74" s="29"/>
      <c r="W74"/>
    </row>
    <row r="75" spans="1:23" ht="18.75" customHeight="1">
      <c r="A75" s="17" t="s">
        <v>80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34">
        <v>0</v>
      </c>
      <c r="I75" s="34">
        <v>0</v>
      </c>
      <c r="J75" s="42">
        <v>0</v>
      </c>
      <c r="K75" s="42">
        <f>(K$29/K$7)</f>
        <v>2.2862</v>
      </c>
      <c r="L75" s="42">
        <v>0</v>
      </c>
      <c r="M75" s="42">
        <v>0</v>
      </c>
      <c r="N75" s="34">
        <v>0</v>
      </c>
      <c r="O75" s="42">
        <v>0</v>
      </c>
      <c r="P75" s="42">
        <v>0</v>
      </c>
      <c r="Q75" s="29"/>
      <c r="W75"/>
    </row>
    <row r="76" spans="1:24" ht="18.75" customHeight="1">
      <c r="A76" s="17" t="s">
        <v>92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34">
        <v>0</v>
      </c>
      <c r="I76" s="34">
        <v>0</v>
      </c>
      <c r="J76" s="42">
        <v>0</v>
      </c>
      <c r="K76" s="42">
        <v>0</v>
      </c>
      <c r="L76" s="42">
        <f>(L$29/L$7)</f>
        <v>2.6205</v>
      </c>
      <c r="M76" s="42">
        <v>0</v>
      </c>
      <c r="N76" s="34">
        <v>0</v>
      </c>
      <c r="O76" s="42">
        <v>0</v>
      </c>
      <c r="P76" s="42">
        <v>0</v>
      </c>
      <c r="Q76" s="26"/>
      <c r="X76"/>
    </row>
    <row r="77" spans="1:25" ht="18.75" customHeight="1">
      <c r="A77" s="17" t="s">
        <v>93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34">
        <v>0</v>
      </c>
      <c r="I77" s="34">
        <v>0</v>
      </c>
      <c r="J77" s="42">
        <v>0</v>
      </c>
      <c r="K77" s="42">
        <v>0</v>
      </c>
      <c r="L77" s="42">
        <v>0</v>
      </c>
      <c r="M77" s="42">
        <f>(M$29/M$7)</f>
        <v>2.2923</v>
      </c>
      <c r="N77" s="34">
        <v>0</v>
      </c>
      <c r="O77" s="42">
        <v>0</v>
      </c>
      <c r="P77" s="42">
        <v>0</v>
      </c>
      <c r="Q77" s="29"/>
      <c r="R77"/>
      <c r="Y77"/>
    </row>
    <row r="78" spans="1:26" ht="18.75" customHeight="1">
      <c r="A78" s="17" t="s">
        <v>57</v>
      </c>
      <c r="B78" s="42">
        <v>0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34">
        <v>0</v>
      </c>
      <c r="I78" s="34">
        <v>0</v>
      </c>
      <c r="J78" s="42">
        <v>0</v>
      </c>
      <c r="K78" s="42">
        <v>0</v>
      </c>
      <c r="L78" s="42">
        <v>0</v>
      </c>
      <c r="M78" s="42">
        <v>0</v>
      </c>
      <c r="N78" s="42">
        <f>(N$29/N$7)</f>
        <v>2.5644</v>
      </c>
      <c r="O78" s="42">
        <v>0</v>
      </c>
      <c r="P78" s="42">
        <v>0</v>
      </c>
      <c r="Q78" s="26"/>
      <c r="S78"/>
      <c r="Z78"/>
    </row>
    <row r="79" spans="1:27" ht="18.75" customHeight="1">
      <c r="A79" s="17" t="s">
        <v>94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34">
        <v>0</v>
      </c>
      <c r="I79" s="34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f>(O$29/O$7)</f>
        <v>3.2342</v>
      </c>
      <c r="P79" s="42">
        <v>0</v>
      </c>
      <c r="Q79" s="57"/>
      <c r="T79"/>
      <c r="AA79"/>
    </row>
    <row r="80" spans="1:27" ht="18.75" customHeight="1">
      <c r="A80" s="17" t="s">
        <v>95</v>
      </c>
      <c r="B80" s="42">
        <v>0</v>
      </c>
      <c r="C80" s="42">
        <v>0</v>
      </c>
      <c r="D80" s="42">
        <v>0</v>
      </c>
      <c r="E80" s="42">
        <v>0</v>
      </c>
      <c r="F80" s="42">
        <v>0</v>
      </c>
      <c r="G80" s="42">
        <v>0</v>
      </c>
      <c r="H80" s="34">
        <v>0</v>
      </c>
      <c r="I80" s="34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f>P29/P7</f>
        <v>2.7666</v>
      </c>
      <c r="Q80" s="57"/>
      <c r="T80"/>
      <c r="AA80"/>
    </row>
    <row r="81" spans="1:27" ht="18.75" customHeight="1">
      <c r="A81" s="17" t="s">
        <v>96</v>
      </c>
      <c r="B81" s="42">
        <v>0</v>
      </c>
      <c r="C81" s="42">
        <v>0</v>
      </c>
      <c r="D81" s="42">
        <v>0</v>
      </c>
      <c r="E81" s="42">
        <v>0</v>
      </c>
      <c r="F81" s="42">
        <v>0</v>
      </c>
      <c r="G81" s="42">
        <v>0</v>
      </c>
      <c r="H81" s="34">
        <v>0</v>
      </c>
      <c r="I81" s="34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57"/>
      <c r="T81"/>
      <c r="AA81"/>
    </row>
    <row r="82" spans="1:28" ht="18.75" customHeight="1">
      <c r="A82" s="3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7"/>
      <c r="Q82" s="48"/>
      <c r="R82"/>
      <c r="U82"/>
      <c r="AB82"/>
    </row>
    <row r="83" spans="1:14" ht="21" customHeight="1">
      <c r="A83" s="60" t="s">
        <v>32</v>
      </c>
      <c r="B83" s="61"/>
      <c r="C83" s="61"/>
      <c r="D83" s="61"/>
      <c r="E83"/>
      <c r="F83"/>
      <c r="G83"/>
      <c r="H83"/>
      <c r="I83"/>
      <c r="J83" s="39"/>
      <c r="K83" s="39"/>
      <c r="L83"/>
      <c r="M83"/>
      <c r="N83"/>
    </row>
    <row r="84" spans="1:16" ht="15.7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</row>
    <row r="85" spans="2:14" ht="14.25">
      <c r="B85" s="61"/>
      <c r="C85" s="61"/>
      <c r="D85" s="61"/>
      <c r="E85"/>
      <c r="F85"/>
      <c r="G85"/>
      <c r="H85"/>
      <c r="I85"/>
      <c r="J85" s="39"/>
      <c r="K85" s="39"/>
      <c r="L85"/>
      <c r="M85"/>
      <c r="N85"/>
    </row>
    <row r="86" spans="2:14" ht="14.25">
      <c r="B86" s="61"/>
      <c r="C86" s="61"/>
      <c r="D86" s="61"/>
      <c r="E86"/>
      <c r="F86"/>
      <c r="G86"/>
      <c r="H86"/>
      <c r="I86"/>
      <c r="J86"/>
      <c r="K86"/>
      <c r="L86"/>
      <c r="M86"/>
      <c r="N86"/>
    </row>
    <row r="87" spans="2:14" ht="14.25">
      <c r="B87"/>
      <c r="C87"/>
      <c r="D87"/>
      <c r="E87"/>
      <c r="F87"/>
      <c r="G87"/>
      <c r="H87"/>
      <c r="I87"/>
      <c r="J87" s="40"/>
      <c r="K87" s="40"/>
      <c r="L87" s="41"/>
      <c r="M87" s="41"/>
      <c r="N87" s="41"/>
    </row>
    <row r="88" spans="2:14" ht="14.25"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2:14" ht="14.25"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2:14" ht="14.25"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2:14" ht="14.25"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2:14" ht="14.25"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2:14" ht="14.25">
      <c r="B93"/>
      <c r="C93"/>
      <c r="D93"/>
      <c r="E93"/>
      <c r="F93"/>
      <c r="G93"/>
      <c r="H93"/>
      <c r="I93"/>
      <c r="J93"/>
      <c r="K93"/>
      <c r="L93"/>
      <c r="M93"/>
      <c r="N93"/>
    </row>
    <row r="94" ht="14.25">
      <c r="M94"/>
    </row>
    <row r="95" ht="14.25">
      <c r="N95"/>
    </row>
    <row r="96" ht="14.25">
      <c r="O96"/>
    </row>
    <row r="97" ht="14.25">
      <c r="P97"/>
    </row>
  </sheetData>
  <sheetProtection/>
  <mergeCells count="7">
    <mergeCell ref="A84:P84"/>
    <mergeCell ref="A65:Q65"/>
    <mergeCell ref="A1:Q1"/>
    <mergeCell ref="A2:Q2"/>
    <mergeCell ref="A4:A6"/>
    <mergeCell ref="B4:P4"/>
    <mergeCell ref="Q4:Q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2019-08-29T19:37:10Z</dcterms:modified>
  <cp:category/>
  <cp:version/>
  <cp:contentType/>
  <cp:contentStatus/>
</cp:coreProperties>
</file>