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<sst xmlns="http://schemas.openxmlformats.org/spreadsheetml/2006/main" count="104" uniqueCount="98">
  <si>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</si>
  <si>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</si>
  <si>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</si>
  <si>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</si>
  <si>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</si>
  <si>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</si>
  <si>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</si>
  <si>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</si>
  <si>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</si>
  <si>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</si>
  <si>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</si>
  <si>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</si>
  <si>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</si>
  <si>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</si>
  <si>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</si>
  <si>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</si>
  <si>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</si>
  <si>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</si>
  <si>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</si>
  <si>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</si>
  <si>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</si>
  <si>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</si>
  <si>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</si>
  <si>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</si>
  <si>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</si>
  <si>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</si>
  <si>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</si>
  <si>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</si>
  <si>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</si>
  <si>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</si>
  <si>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</si>
  <si>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</si>
  <si>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</si>
  <si>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</si>
  <si>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</si>
  <si>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</si>
  <si>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</si>
  <si>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</si>
  <si>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</si>
  <si>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</si>
  <si>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</si>
  <si>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</si>
  <si>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</si>
  <si>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</si>
  <si>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</si>
  <si>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</si>
  <si>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</si>
  <si>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</si>
  <si>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</si>
  <si>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</si>
  <si>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</si>
  <si>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</si>
  <si>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</si>
  <si>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</si>
  <si>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</si>
  <si>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</si>
  <si>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</si>
  <si>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</si>
  <si>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</si>
  <si>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</si>
  <si>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</si>
  <si>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</si>
  <si>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</si>
  <si>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</si>
  <si>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</si>
  <si>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</si>
  <si>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</si>
  <si>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</si>
  <si>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</si>
  <si>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</si>
  <si>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</si>
  <si>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</si>
  <si>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</si>
  <si>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</si>
  <si>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</si>
  <si>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</si>
  <si>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</si>
  <si>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</si>
  <si>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</si>
  <si>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</si>
  <si>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</si>
  <si>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</si>
  <si>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</si>
  <si>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</si>
  <si>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</si>
  <si>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</si>
  <si>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</si>
  <si>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</si>
  <si>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</si>
  <si>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</si>
  <si>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</si>
  <si>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</si>
  <si>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</si>
  <si>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</si>
  <si>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</si>
  <si>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</si>
  <si>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</si>
  <si>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17/08/19 - VENCIMENTO 23/08/19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</si>
</sst>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638175</xdr:colOff>
      <xdr:row>84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638175</xdr:colOff>
      <xdr:row>84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638175</xdr:colOff>
      <xdr:row>84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74"/>
    </row>
    <row r="7" spans="1:28" ht="18.75" customHeight="1">
      <c r="A7" s="9" t="s">
        <v>3</v>
      </c>
      <c r="B7" s="10">
        <f aca="true" t="shared" si="0" ref="B7:P7">B8+B18+B22</f>
        <v>268193</v>
      </c>
      <c r="C7" s="10">
        <f>C8+C18+C22</f>
        <v>52948</v>
      </c>
      <c r="D7" s="10">
        <f>D8+D18+D22</f>
        <v>169440</v>
      </c>
      <c r="E7" s="10">
        <f t="shared" si="0"/>
        <v>55708</v>
      </c>
      <c r="F7" s="10">
        <f t="shared" si="0"/>
        <v>255541</v>
      </c>
      <c r="G7" s="10">
        <f t="shared" si="0"/>
        <v>48483</v>
      </c>
      <c r="H7" s="10">
        <f t="shared" si="0"/>
        <v>219049</v>
      </c>
      <c r="I7" s="10">
        <f t="shared" si="0"/>
        <v>336936</v>
      </c>
      <c r="J7" s="10">
        <f t="shared" si="0"/>
        <v>36285</v>
      </c>
      <c r="K7" s="10">
        <f t="shared" si="0"/>
        <v>231980</v>
      </c>
      <c r="L7" s="10">
        <f t="shared" si="0"/>
        <v>204175</v>
      </c>
      <c r="M7" s="10">
        <f t="shared" si="0"/>
        <v>303517</v>
      </c>
      <c r="N7" s="10">
        <f t="shared" si="0"/>
        <v>259826</v>
      </c>
      <c r="O7" s="10">
        <f t="shared" si="0"/>
        <v>88125</v>
      </c>
      <c r="P7" s="10">
        <f t="shared" si="0"/>
        <v>56519</v>
      </c>
      <c r="Q7" s="10">
        <f>+Q8+Q18+Q22</f>
        <v>2586725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123716</v>
      </c>
      <c r="C8" s="12">
        <f>+C9+C10+C14</f>
        <v>24395</v>
      </c>
      <c r="D8" s="12">
        <f>+D9+D10+D14</f>
        <v>82339</v>
      </c>
      <c r="E8" s="12">
        <f t="shared" si="1"/>
        <v>27251</v>
      </c>
      <c r="F8" s="12">
        <f t="shared" si="1"/>
        <v>136931</v>
      </c>
      <c r="G8" s="12">
        <f t="shared" si="1"/>
        <v>22341</v>
      </c>
      <c r="H8" s="12">
        <f t="shared" si="1"/>
        <v>111453</v>
      </c>
      <c r="I8" s="12">
        <f t="shared" si="1"/>
        <v>168410</v>
      </c>
      <c r="J8" s="12">
        <f t="shared" si="1"/>
        <v>19037</v>
      </c>
      <c r="K8" s="12">
        <f t="shared" si="1"/>
        <v>115491</v>
      </c>
      <c r="L8" s="12">
        <f t="shared" si="1"/>
        <v>99733</v>
      </c>
      <c r="M8" s="12">
        <f t="shared" si="1"/>
        <v>152303</v>
      </c>
      <c r="N8" s="12">
        <f t="shared" si="1"/>
        <v>127222</v>
      </c>
      <c r="O8" s="12">
        <f t="shared" si="1"/>
        <v>47372</v>
      </c>
      <c r="P8" s="12">
        <f t="shared" si="1"/>
        <v>34008</v>
      </c>
      <c r="Q8" s="12">
        <f>SUM(B8:P8)</f>
        <v>1292002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12646</v>
      </c>
      <c r="C9" s="14">
        <v>2442</v>
      </c>
      <c r="D9" s="14">
        <v>10407</v>
      </c>
      <c r="E9" s="14">
        <v>4278</v>
      </c>
      <c r="F9" s="14">
        <v>11765</v>
      </c>
      <c r="G9" s="14">
        <v>2112</v>
      </c>
      <c r="H9" s="14">
        <v>10487</v>
      </c>
      <c r="I9" s="14">
        <v>17776</v>
      </c>
      <c r="J9" s="14">
        <v>2462</v>
      </c>
      <c r="K9" s="14">
        <v>15768</v>
      </c>
      <c r="L9" s="14">
        <v>11492</v>
      </c>
      <c r="M9" s="14">
        <v>10850</v>
      </c>
      <c r="N9" s="14">
        <v>10536</v>
      </c>
      <c r="O9" s="14">
        <v>4878</v>
      </c>
      <c r="P9" s="14">
        <v>3933</v>
      </c>
      <c r="Q9" s="12">
        <f aca="true" t="shared" si="2" ref="Q9:Q17">SUM(B9:P9)</f>
        <v>131832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104412</v>
      </c>
      <c r="C10" s="14">
        <f t="shared" si="3"/>
        <v>20653</v>
      </c>
      <c r="D10" s="14">
        <f t="shared" si="3"/>
        <v>67852</v>
      </c>
      <c r="E10" s="14">
        <f t="shared" si="3"/>
        <v>21605</v>
      </c>
      <c r="F10" s="14">
        <f t="shared" si="3"/>
        <v>118511</v>
      </c>
      <c r="G10" s="14">
        <f t="shared" si="3"/>
        <v>19052</v>
      </c>
      <c r="H10" s="14">
        <f t="shared" si="3"/>
        <v>95096</v>
      </c>
      <c r="I10" s="14">
        <f t="shared" si="3"/>
        <v>141168</v>
      </c>
      <c r="J10" s="14">
        <f t="shared" si="3"/>
        <v>15755</v>
      </c>
      <c r="K10" s="14">
        <f t="shared" si="3"/>
        <v>94311</v>
      </c>
      <c r="L10" s="14">
        <f t="shared" si="3"/>
        <v>83115</v>
      </c>
      <c r="M10" s="14">
        <f t="shared" si="3"/>
        <v>133120</v>
      </c>
      <c r="N10" s="14">
        <f t="shared" si="3"/>
        <v>109349</v>
      </c>
      <c r="O10" s="14">
        <f t="shared" si="3"/>
        <v>40385</v>
      </c>
      <c r="P10" s="14">
        <f t="shared" si="3"/>
        <v>28839</v>
      </c>
      <c r="Q10" s="12">
        <f t="shared" si="2"/>
        <v>1093223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49003</v>
      </c>
      <c r="C11" s="14">
        <v>9762</v>
      </c>
      <c r="D11" s="14">
        <v>32593</v>
      </c>
      <c r="E11" s="14">
        <v>11186</v>
      </c>
      <c r="F11" s="14">
        <v>58576</v>
      </c>
      <c r="G11" s="14">
        <v>9026</v>
      </c>
      <c r="H11" s="14">
        <v>47279</v>
      </c>
      <c r="I11" s="14">
        <v>69344</v>
      </c>
      <c r="J11" s="14">
        <v>8358</v>
      </c>
      <c r="K11" s="14">
        <v>48112</v>
      </c>
      <c r="L11" s="14">
        <v>38732</v>
      </c>
      <c r="M11" s="14">
        <v>64258</v>
      </c>
      <c r="N11" s="14">
        <v>49914</v>
      </c>
      <c r="O11" s="14">
        <v>17755</v>
      </c>
      <c r="P11" s="14">
        <v>13235</v>
      </c>
      <c r="Q11" s="12">
        <f t="shared" si="2"/>
        <v>527133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51561</v>
      </c>
      <c r="C12" s="14">
        <v>10176</v>
      </c>
      <c r="D12" s="14">
        <v>31904</v>
      </c>
      <c r="E12" s="14">
        <v>9546</v>
      </c>
      <c r="F12" s="14">
        <v>56694</v>
      </c>
      <c r="G12" s="14">
        <v>9202</v>
      </c>
      <c r="H12" s="14">
        <v>44160</v>
      </c>
      <c r="I12" s="14">
        <v>64948</v>
      </c>
      <c r="J12" s="14">
        <v>6840</v>
      </c>
      <c r="K12" s="14">
        <v>42887</v>
      </c>
      <c r="L12" s="14">
        <v>41390</v>
      </c>
      <c r="M12" s="14">
        <v>64674</v>
      </c>
      <c r="N12" s="14">
        <v>55904</v>
      </c>
      <c r="O12" s="14">
        <v>21121</v>
      </c>
      <c r="P12" s="14">
        <v>14757</v>
      </c>
      <c r="Q12" s="12">
        <f t="shared" si="2"/>
        <v>525764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3848</v>
      </c>
      <c r="C13" s="14">
        <v>715</v>
      </c>
      <c r="D13" s="14">
        <v>3355</v>
      </c>
      <c r="E13" s="14">
        <v>873</v>
      </c>
      <c r="F13" s="14">
        <v>3241</v>
      </c>
      <c r="G13" s="14">
        <v>824</v>
      </c>
      <c r="H13" s="14">
        <v>3657</v>
      </c>
      <c r="I13" s="14">
        <v>6876</v>
      </c>
      <c r="J13" s="14">
        <v>557</v>
      </c>
      <c r="K13" s="14">
        <v>3312</v>
      </c>
      <c r="L13" s="14">
        <v>2993</v>
      </c>
      <c r="M13" s="14">
        <v>4188</v>
      </c>
      <c r="N13" s="14">
        <v>3531</v>
      </c>
      <c r="O13" s="14">
        <v>1509</v>
      </c>
      <c r="P13" s="14">
        <v>847</v>
      </c>
      <c r="Q13" s="12">
        <f t="shared" si="2"/>
        <v>40326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6658</v>
      </c>
      <c r="C14" s="14">
        <f t="shared" si="4"/>
        <v>1300</v>
      </c>
      <c r="D14" s="14">
        <f t="shared" si="4"/>
        <v>4080</v>
      </c>
      <c r="E14" s="14">
        <f t="shared" si="4"/>
        <v>1368</v>
      </c>
      <c r="F14" s="14">
        <f t="shared" si="4"/>
        <v>6655</v>
      </c>
      <c r="G14" s="14">
        <f t="shared" si="4"/>
        <v>1177</v>
      </c>
      <c r="H14" s="14">
        <f t="shared" si="4"/>
        <v>5870</v>
      </c>
      <c r="I14" s="14">
        <f t="shared" si="4"/>
        <v>9466</v>
      </c>
      <c r="J14" s="14">
        <f t="shared" si="4"/>
        <v>820</v>
      </c>
      <c r="K14" s="14">
        <f t="shared" si="4"/>
        <v>5412</v>
      </c>
      <c r="L14" s="14">
        <f t="shared" si="4"/>
        <v>5126</v>
      </c>
      <c r="M14" s="14">
        <f t="shared" si="4"/>
        <v>8333</v>
      </c>
      <c r="N14" s="14">
        <f t="shared" si="4"/>
        <v>7337</v>
      </c>
      <c r="O14" s="14">
        <f t="shared" si="4"/>
        <v>2109</v>
      </c>
      <c r="P14" s="14">
        <f t="shared" si="4"/>
        <v>1236</v>
      </c>
      <c r="Q14" s="12">
        <f t="shared" si="2"/>
        <v>66947</v>
      </c>
    </row>
    <row r="15" spans="1:28" ht="18.75" customHeight="1">
      <c r="A15" s="15" t="s">
        <v>13</v>
      </c>
      <c r="B15" s="14">
        <v>6646</v>
      </c>
      <c r="C15" s="14">
        <v>1295</v>
      </c>
      <c r="D15" s="14">
        <v>4075</v>
      </c>
      <c r="E15" s="14">
        <v>1367</v>
      </c>
      <c r="F15" s="14">
        <v>6652</v>
      </c>
      <c r="G15" s="14">
        <v>1177</v>
      </c>
      <c r="H15" s="14">
        <v>5864</v>
      </c>
      <c r="I15" s="14">
        <v>9450</v>
      </c>
      <c r="J15" s="14">
        <v>819</v>
      </c>
      <c r="K15" s="14">
        <v>5401</v>
      </c>
      <c r="L15" s="14">
        <v>5119</v>
      </c>
      <c r="M15" s="14">
        <v>8321</v>
      </c>
      <c r="N15" s="14">
        <v>7329</v>
      </c>
      <c r="O15" s="14">
        <v>2104</v>
      </c>
      <c r="P15" s="14">
        <v>1234</v>
      </c>
      <c r="Q15" s="12">
        <f t="shared" si="2"/>
        <v>66853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3</v>
      </c>
      <c r="C16" s="14">
        <v>2</v>
      </c>
      <c r="D16" s="14">
        <v>2</v>
      </c>
      <c r="E16" s="14">
        <v>1</v>
      </c>
      <c r="F16" s="14">
        <v>1</v>
      </c>
      <c r="G16" s="14">
        <v>0</v>
      </c>
      <c r="H16" s="14">
        <v>5</v>
      </c>
      <c r="I16" s="14">
        <v>4</v>
      </c>
      <c r="J16" s="14">
        <v>0</v>
      </c>
      <c r="K16" s="14">
        <v>3</v>
      </c>
      <c r="L16" s="14">
        <v>4</v>
      </c>
      <c r="M16" s="14">
        <v>12</v>
      </c>
      <c r="N16" s="14">
        <v>6</v>
      </c>
      <c r="O16" s="14">
        <v>5</v>
      </c>
      <c r="P16" s="14">
        <v>1</v>
      </c>
      <c r="Q16" s="12">
        <f t="shared" si="2"/>
        <v>49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9</v>
      </c>
      <c r="C17" s="14">
        <v>3</v>
      </c>
      <c r="D17" s="14">
        <v>3</v>
      </c>
      <c r="E17" s="14">
        <v>0</v>
      </c>
      <c r="F17" s="14">
        <v>2</v>
      </c>
      <c r="G17" s="14">
        <v>0</v>
      </c>
      <c r="H17" s="14">
        <v>1</v>
      </c>
      <c r="I17" s="14">
        <v>12</v>
      </c>
      <c r="J17" s="14">
        <v>1</v>
      </c>
      <c r="K17" s="14">
        <v>8</v>
      </c>
      <c r="L17" s="14">
        <v>3</v>
      </c>
      <c r="M17" s="14">
        <v>0</v>
      </c>
      <c r="N17" s="14">
        <v>2</v>
      </c>
      <c r="O17" s="14">
        <v>0</v>
      </c>
      <c r="P17" s="14">
        <v>1</v>
      </c>
      <c r="Q17" s="12">
        <f t="shared" si="2"/>
        <v>45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73463</v>
      </c>
      <c r="C18" s="18">
        <f t="shared" si="5"/>
        <v>13617</v>
      </c>
      <c r="D18" s="18">
        <f t="shared" si="5"/>
        <v>39494</v>
      </c>
      <c r="E18" s="18">
        <f t="shared" si="5"/>
        <v>13057</v>
      </c>
      <c r="F18" s="18">
        <f t="shared" si="5"/>
        <v>46811</v>
      </c>
      <c r="G18" s="18">
        <f t="shared" si="5"/>
        <v>10584</v>
      </c>
      <c r="H18" s="18">
        <f t="shared" si="5"/>
        <v>42973</v>
      </c>
      <c r="I18" s="18">
        <f t="shared" si="5"/>
        <v>66669</v>
      </c>
      <c r="J18" s="18">
        <f t="shared" si="5"/>
        <v>7017</v>
      </c>
      <c r="K18" s="18">
        <f t="shared" si="5"/>
        <v>50561</v>
      </c>
      <c r="L18" s="18">
        <f t="shared" si="5"/>
        <v>48626</v>
      </c>
      <c r="M18" s="18">
        <f t="shared" si="5"/>
        <v>80634</v>
      </c>
      <c r="N18" s="18">
        <f t="shared" si="5"/>
        <v>77254</v>
      </c>
      <c r="O18" s="18">
        <f t="shared" si="5"/>
        <v>24448</v>
      </c>
      <c r="P18" s="18">
        <f t="shared" si="5"/>
        <v>13182</v>
      </c>
      <c r="Q18" s="12">
        <f aca="true" t="shared" si="6" ref="Q18:Q24">SUM(B18:P18)</f>
        <v>608390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35060</v>
      </c>
      <c r="C19" s="14">
        <v>6369</v>
      </c>
      <c r="D19" s="14">
        <v>19684</v>
      </c>
      <c r="E19" s="14">
        <v>7546</v>
      </c>
      <c r="F19" s="14">
        <v>15592</v>
      </c>
      <c r="G19" s="14">
        <v>4922</v>
      </c>
      <c r="H19" s="14">
        <v>15684</v>
      </c>
      <c r="I19" s="14">
        <v>26545</v>
      </c>
      <c r="J19" s="14">
        <v>2993</v>
      </c>
      <c r="K19" s="14">
        <v>22302</v>
      </c>
      <c r="L19" s="14">
        <v>22871</v>
      </c>
      <c r="M19" s="14">
        <v>38998</v>
      </c>
      <c r="N19" s="14">
        <v>35261</v>
      </c>
      <c r="O19" s="14">
        <v>11447</v>
      </c>
      <c r="P19" s="14">
        <v>4609</v>
      </c>
      <c r="Q19" s="12">
        <f t="shared" si="6"/>
        <v>269883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36495</v>
      </c>
      <c r="C20" s="14">
        <v>6847</v>
      </c>
      <c r="D20" s="14">
        <v>18483</v>
      </c>
      <c r="E20" s="14">
        <v>5122</v>
      </c>
      <c r="F20" s="14">
        <v>30022</v>
      </c>
      <c r="G20" s="14">
        <v>5345</v>
      </c>
      <c r="H20" s="14">
        <v>25941</v>
      </c>
      <c r="I20" s="14">
        <v>37657</v>
      </c>
      <c r="J20" s="14">
        <v>3842</v>
      </c>
      <c r="K20" s="14">
        <v>26985</v>
      </c>
      <c r="L20" s="14">
        <v>24489</v>
      </c>
      <c r="M20" s="14">
        <v>39621</v>
      </c>
      <c r="N20" s="14">
        <v>40143</v>
      </c>
      <c r="O20" s="14">
        <v>12382</v>
      </c>
      <c r="P20" s="14">
        <v>8211</v>
      </c>
      <c r="Q20" s="12">
        <f t="shared" si="6"/>
        <v>321585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1908</v>
      </c>
      <c r="C21" s="14">
        <v>401</v>
      </c>
      <c r="D21" s="14">
        <v>1327</v>
      </c>
      <c r="E21" s="14">
        <v>389</v>
      </c>
      <c r="F21" s="14">
        <v>1197</v>
      </c>
      <c r="G21" s="14">
        <v>317</v>
      </c>
      <c r="H21" s="14">
        <v>1348</v>
      </c>
      <c r="I21" s="14">
        <v>2467</v>
      </c>
      <c r="J21" s="14">
        <v>182</v>
      </c>
      <c r="K21" s="14">
        <v>1274</v>
      </c>
      <c r="L21" s="14">
        <v>1266</v>
      </c>
      <c r="M21" s="14">
        <v>2015</v>
      </c>
      <c r="N21" s="14">
        <v>1850</v>
      </c>
      <c r="O21" s="14">
        <v>619</v>
      </c>
      <c r="P21" s="14">
        <v>362</v>
      </c>
      <c r="Q21" s="12">
        <f t="shared" si="6"/>
        <v>16922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71014</v>
      </c>
      <c r="C22" s="14">
        <f t="shared" si="7"/>
        <v>14936</v>
      </c>
      <c r="D22" s="14">
        <f t="shared" si="7"/>
        <v>47607</v>
      </c>
      <c r="E22" s="14">
        <f t="shared" si="7"/>
        <v>15400</v>
      </c>
      <c r="F22" s="14">
        <f t="shared" si="7"/>
        <v>71799</v>
      </c>
      <c r="G22" s="14">
        <f t="shared" si="7"/>
        <v>15558</v>
      </c>
      <c r="H22" s="14">
        <f t="shared" si="7"/>
        <v>64623</v>
      </c>
      <c r="I22" s="14">
        <f t="shared" si="7"/>
        <v>101857</v>
      </c>
      <c r="J22" s="14">
        <f t="shared" si="7"/>
        <v>10231</v>
      </c>
      <c r="K22" s="14">
        <f t="shared" si="7"/>
        <v>65928</v>
      </c>
      <c r="L22" s="14">
        <f t="shared" si="7"/>
        <v>55816</v>
      </c>
      <c r="M22" s="14">
        <f t="shared" si="7"/>
        <v>70580</v>
      </c>
      <c r="N22" s="14">
        <f t="shared" si="7"/>
        <v>55350</v>
      </c>
      <c r="O22" s="14">
        <f t="shared" si="7"/>
        <v>16305</v>
      </c>
      <c r="P22" s="14">
        <f t="shared" si="7"/>
        <v>9329</v>
      </c>
      <c r="Q22" s="12">
        <f t="shared" si="6"/>
        <v>686333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46128</v>
      </c>
      <c r="C23" s="14">
        <v>9416</v>
      </c>
      <c r="D23" s="14">
        <v>34603</v>
      </c>
      <c r="E23" s="14">
        <v>10993</v>
      </c>
      <c r="F23" s="14">
        <v>47377</v>
      </c>
      <c r="G23" s="14">
        <v>11111</v>
      </c>
      <c r="H23" s="14">
        <v>44188</v>
      </c>
      <c r="I23" s="14">
        <v>72385</v>
      </c>
      <c r="J23" s="14">
        <v>7754</v>
      </c>
      <c r="K23" s="14">
        <v>47521</v>
      </c>
      <c r="L23" s="14">
        <v>38286</v>
      </c>
      <c r="M23" s="14">
        <v>48051</v>
      </c>
      <c r="N23" s="14">
        <v>38039</v>
      </c>
      <c r="O23" s="14">
        <v>11436</v>
      </c>
      <c r="P23" s="14">
        <v>6196</v>
      </c>
      <c r="Q23" s="12">
        <f t="shared" si="6"/>
        <v>473484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24886</v>
      </c>
      <c r="C24" s="14">
        <v>5520</v>
      </c>
      <c r="D24" s="14">
        <v>13004</v>
      </c>
      <c r="E24" s="14">
        <v>4407</v>
      </c>
      <c r="F24" s="14">
        <v>24422</v>
      </c>
      <c r="G24" s="14">
        <v>4447</v>
      </c>
      <c r="H24" s="14">
        <v>20435</v>
      </c>
      <c r="I24" s="14">
        <v>29472</v>
      </c>
      <c r="J24" s="14">
        <v>2477</v>
      </c>
      <c r="K24" s="14">
        <v>18407</v>
      </c>
      <c r="L24" s="14">
        <v>17530</v>
      </c>
      <c r="M24" s="14">
        <v>22529</v>
      </c>
      <c r="N24" s="14">
        <v>17311</v>
      </c>
      <c r="O24" s="14">
        <v>4869</v>
      </c>
      <c r="P24" s="14">
        <v>3133</v>
      </c>
      <c r="Q24" s="12">
        <f t="shared" si="6"/>
        <v>212849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611532.4861</v>
      </c>
      <c r="C28" s="56">
        <f>C29+C30</f>
        <v>138155.29640000002</v>
      </c>
      <c r="D28" s="56">
        <f>D29+D30</f>
        <v>399094.75</v>
      </c>
      <c r="E28" s="56">
        <f aca="true" t="shared" si="8" ref="E28:P28">E29+E30</f>
        <v>154856.08239999998</v>
      </c>
      <c r="F28" s="56">
        <f t="shared" si="8"/>
        <v>540748.9180000001</v>
      </c>
      <c r="G28" s="56">
        <f t="shared" si="8"/>
        <v>151325.1396</v>
      </c>
      <c r="H28" s="56">
        <f t="shared" si="8"/>
        <v>537858.9302999999</v>
      </c>
      <c r="I28" s="56">
        <f t="shared" si="8"/>
        <v>664515.3108</v>
      </c>
      <c r="J28" s="56">
        <f t="shared" si="8"/>
        <v>90893.925</v>
      </c>
      <c r="K28" s="56">
        <f t="shared" si="8"/>
        <v>533920.026</v>
      </c>
      <c r="L28" s="56">
        <f t="shared" si="8"/>
        <v>553717.3275</v>
      </c>
      <c r="M28" s="56">
        <f t="shared" si="8"/>
        <v>718217.3891</v>
      </c>
      <c r="N28" s="56">
        <f t="shared" si="8"/>
        <v>686119.2444</v>
      </c>
      <c r="O28" s="56">
        <f t="shared" si="8"/>
        <v>299101.075</v>
      </c>
      <c r="P28" s="56">
        <f t="shared" si="8"/>
        <v>160515.5654</v>
      </c>
      <c r="Q28" s="56">
        <f>SUM(B28:P28)</f>
        <v>6240571.466</v>
      </c>
      <c r="S28" s="62"/>
    </row>
    <row r="29" spans="1:17" ht="18.75" customHeight="1">
      <c r="A29" s="54" t="s">
        <v>38</v>
      </c>
      <c r="B29" s="52">
        <f aca="true" t="shared" si="9" ref="B29:P29">B26*B7</f>
        <v>602817.4061</v>
      </c>
      <c r="C29" s="52">
        <f>C26*C7</f>
        <v>136965.88640000002</v>
      </c>
      <c r="D29" s="52">
        <f>D26*D7</f>
        <v>392338.32</v>
      </c>
      <c r="E29" s="52">
        <f t="shared" si="9"/>
        <v>153631.5224</v>
      </c>
      <c r="F29" s="52">
        <f t="shared" si="9"/>
        <v>528458.7880000001</v>
      </c>
      <c r="G29" s="52">
        <f t="shared" si="9"/>
        <v>151325.1396</v>
      </c>
      <c r="H29" s="52">
        <f t="shared" si="9"/>
        <v>520175.66029999993</v>
      </c>
      <c r="I29" s="52">
        <f t="shared" si="9"/>
        <v>659653.3008</v>
      </c>
      <c r="J29" s="52">
        <f t="shared" si="9"/>
        <v>90893.925</v>
      </c>
      <c r="K29" s="52">
        <f t="shared" si="9"/>
        <v>530352.676</v>
      </c>
      <c r="L29" s="52">
        <f t="shared" si="9"/>
        <v>535040.5875</v>
      </c>
      <c r="M29" s="52">
        <f t="shared" si="9"/>
        <v>695752.0191</v>
      </c>
      <c r="N29" s="52">
        <f t="shared" si="9"/>
        <v>666297.7944</v>
      </c>
      <c r="O29" s="52">
        <f t="shared" si="9"/>
        <v>285013.875</v>
      </c>
      <c r="P29" s="52">
        <f t="shared" si="9"/>
        <v>156365.4654</v>
      </c>
      <c r="Q29" s="53">
        <f>SUM(B29:P29)</f>
        <v>6105082.366</v>
      </c>
    </row>
    <row r="30" spans="1:28" ht="18.75" customHeight="1">
      <c r="A30" s="17" t="s">
        <v>36</v>
      </c>
      <c r="B30" s="52">
        <v>8715.08</v>
      </c>
      <c r="C30" s="52">
        <v>1189.41</v>
      </c>
      <c r="D30" s="52">
        <v>6756.43</v>
      </c>
      <c r="E30" s="52">
        <v>1224.56</v>
      </c>
      <c r="F30" s="52">
        <v>12290.13</v>
      </c>
      <c r="G30" s="52">
        <v>0</v>
      </c>
      <c r="H30" s="52">
        <v>17683.27</v>
      </c>
      <c r="I30" s="52">
        <v>4862.01</v>
      </c>
      <c r="J30" s="52">
        <v>0</v>
      </c>
      <c r="K30" s="52">
        <v>3567.35</v>
      </c>
      <c r="L30" s="52">
        <v>18676.74</v>
      </c>
      <c r="M30" s="52">
        <v>22465.37</v>
      </c>
      <c r="N30" s="52">
        <v>19821.45</v>
      </c>
      <c r="O30" s="52">
        <v>14087.2</v>
      </c>
      <c r="P30" s="52">
        <v>4150.1</v>
      </c>
      <c r="Q30" s="53">
        <f>SUM(B30:P30)</f>
        <v>135489.1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+B33+B35+B42+B43+B44-B45</f>
        <v>-54377.8</v>
      </c>
      <c r="C32" s="25">
        <f>+C33+C35+C42+C43+C44-C45</f>
        <v>-10500.6</v>
      </c>
      <c r="D32" s="25">
        <f>+D33+D35+D42+D43+D44-D45</f>
        <v>-44750.1</v>
      </c>
      <c r="E32" s="25">
        <f t="shared" si="10"/>
        <v>-18395.4</v>
      </c>
      <c r="F32" s="25">
        <f t="shared" si="10"/>
        <v>-51127</v>
      </c>
      <c r="G32" s="25">
        <f t="shared" si="10"/>
        <v>-9081.6</v>
      </c>
      <c r="H32" s="25">
        <f t="shared" si="10"/>
        <v>-45094.1</v>
      </c>
      <c r="I32" s="25">
        <f t="shared" si="10"/>
        <v>-76974.3</v>
      </c>
      <c r="J32" s="25">
        <f t="shared" si="10"/>
        <v>-11124.1</v>
      </c>
      <c r="K32" s="25">
        <f t="shared" si="10"/>
        <v>-67802.4</v>
      </c>
      <c r="L32" s="25">
        <f t="shared" si="10"/>
        <v>-49415.6</v>
      </c>
      <c r="M32" s="25">
        <f t="shared" si="10"/>
        <v>-46655</v>
      </c>
      <c r="N32" s="25">
        <f t="shared" si="10"/>
        <v>-45304.8</v>
      </c>
      <c r="O32" s="25">
        <f t="shared" si="10"/>
        <v>-20975.4</v>
      </c>
      <c r="P32" s="25">
        <f t="shared" si="10"/>
        <v>-16911.9</v>
      </c>
      <c r="Q32" s="25">
        <f t="shared" si="10"/>
        <v>-568490.1000000001</v>
      </c>
    </row>
    <row r="33" spans="1:17" ht="18.75" customHeight="1">
      <c r="A33" s="17" t="s">
        <v>62</v>
      </c>
      <c r="B33" s="26">
        <f>+B34</f>
        <v>-54377.8</v>
      </c>
      <c r="C33" s="26">
        <f>+C34</f>
        <v>-10500.6</v>
      </c>
      <c r="D33" s="26">
        <f>+D34</f>
        <v>-44750.1</v>
      </c>
      <c r="E33" s="26">
        <f aca="true" t="shared" si="11" ref="E33:Q33">+E34</f>
        <v>-18395.4</v>
      </c>
      <c r="F33" s="26">
        <f t="shared" si="11"/>
        <v>-50589.5</v>
      </c>
      <c r="G33" s="26">
        <f t="shared" si="11"/>
        <v>-9081.6</v>
      </c>
      <c r="H33" s="26">
        <f t="shared" si="11"/>
        <v>-45094.1</v>
      </c>
      <c r="I33" s="26">
        <f t="shared" si="11"/>
        <v>-76436.8</v>
      </c>
      <c r="J33" s="26">
        <f t="shared" si="11"/>
        <v>-10586.6</v>
      </c>
      <c r="K33" s="26">
        <f t="shared" si="11"/>
        <v>-67802.4</v>
      </c>
      <c r="L33" s="26">
        <f t="shared" si="11"/>
        <v>-49415.6</v>
      </c>
      <c r="M33" s="26">
        <f t="shared" si="11"/>
        <v>-46655</v>
      </c>
      <c r="N33" s="26">
        <f t="shared" si="11"/>
        <v>-45304.8</v>
      </c>
      <c r="O33" s="26">
        <f t="shared" si="11"/>
        <v>-20975.4</v>
      </c>
      <c r="P33" s="26">
        <f t="shared" si="11"/>
        <v>-16911.9</v>
      </c>
      <c r="Q33" s="26">
        <f t="shared" si="11"/>
        <v>-566877.6000000001</v>
      </c>
    </row>
    <row r="34" spans="1:28" ht="18.75" customHeight="1">
      <c r="A34" s="13" t="s">
        <v>39</v>
      </c>
      <c r="B34" s="20">
        <f aca="true" t="shared" si="12" ref="B34:G34">ROUND(-B9*$F$3,2)</f>
        <v>-54377.8</v>
      </c>
      <c r="C34" s="20">
        <f t="shared" si="12"/>
        <v>-10500.6</v>
      </c>
      <c r="D34" s="20">
        <f t="shared" si="12"/>
        <v>-44750.1</v>
      </c>
      <c r="E34" s="20">
        <f t="shared" si="12"/>
        <v>-18395.4</v>
      </c>
      <c r="F34" s="20">
        <f t="shared" si="12"/>
        <v>-50589.5</v>
      </c>
      <c r="G34" s="20">
        <f t="shared" si="12"/>
        <v>-9081.6</v>
      </c>
      <c r="H34" s="20">
        <f aca="true" t="shared" si="13" ref="H34:P34">ROUND(-H9*$F$3,2)</f>
        <v>-45094.1</v>
      </c>
      <c r="I34" s="20">
        <f t="shared" si="13"/>
        <v>-76436.8</v>
      </c>
      <c r="J34" s="20">
        <f t="shared" si="13"/>
        <v>-10586.6</v>
      </c>
      <c r="K34" s="20">
        <f>ROUND(-K9*$F$3,2)</f>
        <v>-67802.4</v>
      </c>
      <c r="L34" s="20">
        <f>ROUND(-L9*$F$3,2)</f>
        <v>-49415.6</v>
      </c>
      <c r="M34" s="20">
        <f>ROUND(-M9*$F$3,2)</f>
        <v>-46655</v>
      </c>
      <c r="N34" s="20">
        <f>ROUND(-N9*$F$3,2)</f>
        <v>-45304.8</v>
      </c>
      <c r="O34" s="20">
        <f t="shared" si="13"/>
        <v>-20975.4</v>
      </c>
      <c r="P34" s="20">
        <f t="shared" si="13"/>
        <v>-16911.9</v>
      </c>
      <c r="Q34" s="44">
        <f aca="true" t="shared" si="14" ref="Q34:Q45">SUM(B34:P34)</f>
        <v>-566877.6000000001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0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-537.5</v>
      </c>
      <c r="G35" s="26">
        <f t="shared" si="15"/>
        <v>0</v>
      </c>
      <c r="H35" s="26">
        <f t="shared" si="15"/>
        <v>0</v>
      </c>
      <c r="I35" s="26">
        <f t="shared" si="15"/>
        <v>-537.5</v>
      </c>
      <c r="J35" s="26">
        <f t="shared" si="15"/>
        <v>-537.5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>SUM(N36:N41)</f>
        <v>0</v>
      </c>
      <c r="O35" s="26">
        <f>SUM(O36:O41)</f>
        <v>0</v>
      </c>
      <c r="P35" s="26">
        <f>SUM(P36:P41)</f>
        <v>0</v>
      </c>
      <c r="Q35" s="26">
        <f t="shared" si="14"/>
        <v>-1612.5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-537.5</v>
      </c>
      <c r="G38" s="24">
        <v>0</v>
      </c>
      <c r="H38" s="24">
        <v>0</v>
      </c>
      <c r="I38" s="24">
        <v>-537.5</v>
      </c>
      <c r="J38" s="24">
        <v>-537.5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-1612.5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61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4">
        <f t="shared" si="14"/>
        <v>0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0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8" ht="15.75">
      <c r="A46" s="2" t="s">
        <v>50</v>
      </c>
      <c r="B46" s="29">
        <f aca="true" t="shared" si="16" ref="B46:P46">+B28+B32</f>
        <v>557154.6860999999</v>
      </c>
      <c r="C46" s="29">
        <f t="shared" si="16"/>
        <v>127654.69640000002</v>
      </c>
      <c r="D46" s="29">
        <f t="shared" si="16"/>
        <v>354344.65</v>
      </c>
      <c r="E46" s="29">
        <f t="shared" si="16"/>
        <v>136460.6824</v>
      </c>
      <c r="F46" s="29">
        <f t="shared" si="16"/>
        <v>489621.91800000006</v>
      </c>
      <c r="G46" s="29">
        <f t="shared" si="16"/>
        <v>142243.5396</v>
      </c>
      <c r="H46" s="29">
        <f t="shared" si="16"/>
        <v>492764.8302999999</v>
      </c>
      <c r="I46" s="29">
        <f t="shared" si="16"/>
        <v>587541.0107999999</v>
      </c>
      <c r="J46" s="29">
        <f t="shared" si="16"/>
        <v>79769.825</v>
      </c>
      <c r="K46" s="29">
        <f t="shared" si="16"/>
        <v>466117.62599999993</v>
      </c>
      <c r="L46" s="29">
        <f t="shared" si="16"/>
        <v>504301.72750000004</v>
      </c>
      <c r="M46" s="29">
        <f t="shared" si="16"/>
        <v>671562.3891</v>
      </c>
      <c r="N46" s="29">
        <f t="shared" si="16"/>
        <v>640814.4443999999</v>
      </c>
      <c r="O46" s="29">
        <f t="shared" si="16"/>
        <v>278125.675</v>
      </c>
      <c r="P46" s="29">
        <f t="shared" si="16"/>
        <v>143603.6654</v>
      </c>
      <c r="Q46" s="29">
        <f>SUM(B46:P46)</f>
        <v>5672081.365999999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557154.69</v>
      </c>
      <c r="C49" s="35">
        <f aca="true" t="shared" si="17" ref="C49:P49">SUM(C50:C64)</f>
        <v>127654.7</v>
      </c>
      <c r="D49" s="35">
        <f t="shared" si="17"/>
        <v>354344.65</v>
      </c>
      <c r="E49" s="35">
        <f t="shared" si="17"/>
        <v>136460.68</v>
      </c>
      <c r="F49" s="35">
        <f t="shared" si="17"/>
        <v>489621.92</v>
      </c>
      <c r="G49" s="35">
        <f t="shared" si="17"/>
        <v>142243.54</v>
      </c>
      <c r="H49" s="35">
        <f t="shared" si="17"/>
        <v>492764.83</v>
      </c>
      <c r="I49" s="35">
        <f t="shared" si="17"/>
        <v>587541.01</v>
      </c>
      <c r="J49" s="35">
        <f t="shared" si="17"/>
        <v>79769.83</v>
      </c>
      <c r="K49" s="35">
        <f t="shared" si="17"/>
        <v>466117.63</v>
      </c>
      <c r="L49" s="35">
        <f t="shared" si="17"/>
        <v>504301.73</v>
      </c>
      <c r="M49" s="35">
        <f t="shared" si="17"/>
        <v>671562.39</v>
      </c>
      <c r="N49" s="35">
        <f t="shared" si="17"/>
        <v>640814.44</v>
      </c>
      <c r="O49" s="35">
        <f t="shared" si="17"/>
        <v>278125.68</v>
      </c>
      <c r="P49" s="35">
        <f t="shared" si="17"/>
        <v>143603.67</v>
      </c>
      <c r="Q49" s="29">
        <f>SUM(Q50:Q64)</f>
        <v>5672081.389999999</v>
      </c>
      <c r="S49" s="64"/>
    </row>
    <row r="50" spans="1:20" ht="18.75" customHeight="1">
      <c r="A50" s="17" t="s">
        <v>83</v>
      </c>
      <c r="B50" s="35">
        <v>557154.69</v>
      </c>
      <c r="C50" s="34">
        <v>0</v>
      </c>
      <c r="D50" s="35">
        <v>354344.65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911499.34</v>
      </c>
      <c r="R50"/>
      <c r="S50" s="64"/>
      <c r="T50" s="65"/>
    </row>
    <row r="51" spans="1:18" ht="18.75" customHeight="1">
      <c r="A51" s="17" t="s">
        <v>84</v>
      </c>
      <c r="B51" s="34">
        <v>0</v>
      </c>
      <c r="C51" s="35">
        <v>127654.7</v>
      </c>
      <c r="D51" s="34">
        <v>0</v>
      </c>
      <c r="E51" s="35">
        <v>136460.68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3">SUM(B51:P51)</f>
        <v>264115.38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489621.92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489621.92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142243.54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142243.54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492764.83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492764.83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587541.01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587541.01</v>
      </c>
      <c r="V55"/>
    </row>
    <row r="56" spans="1:22" ht="18.75" customHeight="1">
      <c r="A56" s="17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79769.83</v>
      </c>
      <c r="K56" s="34">
        <v>0</v>
      </c>
      <c r="L56" s="34">
        <v>0</v>
      </c>
      <c r="M56" s="34"/>
      <c r="N56" s="34"/>
      <c r="O56" s="34"/>
      <c r="P56" s="34"/>
      <c r="Q56" s="29">
        <f t="shared" si="18"/>
        <v>79769.83</v>
      </c>
      <c r="V56"/>
    </row>
    <row r="57" spans="1:23" ht="18.75" customHeight="1">
      <c r="A57" s="17" t="s">
        <v>82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466117.63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466117.63</v>
      </c>
      <c r="W57"/>
    </row>
    <row r="58" spans="1:24" ht="18.75" customHeight="1">
      <c r="A58" s="17" t="s">
        <v>87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504301.73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8"/>
        <v>504301.73</v>
      </c>
      <c r="X58"/>
    </row>
    <row r="59" spans="1:25" ht="18.75" customHeight="1">
      <c r="A59" s="17" t="s">
        <v>88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671562.39</v>
      </c>
      <c r="N59" s="34">
        <v>0</v>
      </c>
      <c r="O59" s="34">
        <v>0</v>
      </c>
      <c r="P59" s="34">
        <v>0</v>
      </c>
      <c r="Q59" s="29">
        <f t="shared" si="18"/>
        <v>671562.39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640814.44</v>
      </c>
      <c r="O60" s="34">
        <v>0</v>
      </c>
      <c r="P60" s="34">
        <v>0</v>
      </c>
      <c r="Q60" s="29">
        <f t="shared" si="18"/>
        <v>640814.44</v>
      </c>
      <c r="S60"/>
      <c r="Z60"/>
    </row>
    <row r="61" spans="1:27" ht="18.75" customHeight="1">
      <c r="A61" s="17" t="s">
        <v>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278125.68</v>
      </c>
      <c r="P61" s="34">
        <v>0</v>
      </c>
      <c r="Q61" s="29">
        <f t="shared" si="18"/>
        <v>278125.68</v>
      </c>
      <c r="T61"/>
      <c r="AA61"/>
    </row>
    <row r="62" spans="1:28" ht="18.75" customHeight="1">
      <c r="A62" s="17" t="s">
        <v>90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143603.67</v>
      </c>
      <c r="Q62" s="29">
        <f t="shared" si="18"/>
        <v>143603.67</v>
      </c>
      <c r="R62"/>
      <c r="U62"/>
      <c r="AB62"/>
    </row>
    <row r="63" spans="1:28" ht="18.75" customHeight="1">
      <c r="A63" s="17" t="s">
        <v>91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/>
      <c r="N63" s="34">
        <v>0</v>
      </c>
      <c r="O63" s="34">
        <v>0</v>
      </c>
      <c r="P63" s="34">
        <v>0</v>
      </c>
      <c r="Q63" s="29">
        <f t="shared" si="18"/>
        <v>0</v>
      </c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>
        <v>0</v>
      </c>
      <c r="C66" s="37">
        <v>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/>
      <c r="N66" s="37"/>
      <c r="O66" s="37"/>
      <c r="P66" s="37"/>
      <c r="Q66" s="38"/>
    </row>
    <row r="67" spans="1:17" ht="18.75" customHeight="1">
      <c r="A67" s="2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85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86</v>
      </c>
      <c r="B69" s="42">
        <v>0</v>
      </c>
      <c r="C69" s="42">
        <f>C29/C7</f>
        <v>2.5868</v>
      </c>
      <c r="D69" s="42">
        <v>0</v>
      </c>
      <c r="E69" s="42">
        <f>E29/E7</f>
        <v>2.7577999999999996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2.6205000000000003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57"/>
      <c r="T79"/>
      <c r="AA79"/>
    </row>
    <row r="80" spans="1:27" ht="18.75" customHeight="1">
      <c r="A80" s="17" t="s">
        <v>95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57"/>
      <c r="T80"/>
      <c r="AA80"/>
    </row>
    <row r="81" spans="1:27" ht="18.75" customHeight="1">
      <c r="A81" s="17" t="s">
        <v>96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2019-08-23T14:11:34Z</dcterms:modified>
  <cp:category/>
  <cp:version/>
  <cp:contentType/>
  <cp:contentStatus/>
</cp:coreProperties>
</file>