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<sst xmlns="http://schemas.openxmlformats.org/spreadsheetml/2006/main" count="104" uniqueCount="98">
  <si>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</si>
  <si>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</si>
  <si>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</si>
  <si>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</si>
  <si>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</si>
  <si>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</si>
  <si>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</si>
  <si>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</si>
  <si>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</si>
  <si>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</si>
  <si>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</si>
  <si>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</si>
  <si>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</si>
  <si>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</si>
  <si>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</si>
  <si>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</si>
  <si>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</si>
  <si>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</si>
  <si>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</si>
  <si>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</si>
  <si>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</si>
  <si>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</si>
  <si>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</si>
  <si>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</si>
  <si>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</si>
  <si>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</si>
  <si>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</si>
  <si>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</si>
  <si>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</si>
  <si>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</si>
  <si>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</si>
  <si>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</si>
  <si>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</si>
  <si>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</si>
  <si>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</si>
  <si>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</si>
  <si>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</si>
  <si>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</si>
  <si>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</si>
  <si>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</si>
  <si>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</si>
  <si>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</si>
  <si>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</si>
  <si>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</si>
  <si>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</si>
  <si>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</si>
  <si>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</si>
  <si>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</si>
  <si>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</si>
  <si>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</si>
  <si>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</si>
  <si>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</si>
  <si>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</si>
  <si>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</si>
  <si>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</si>
  <si>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</si>
  <si>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</si>
  <si>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</si>
  <si>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</si>
  <si>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</si>
  <si>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</si>
  <si>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</si>
  <si>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</si>
  <si>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</si>
  <si>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</si>
  <si>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</si>
  <si>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</si>
  <si>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</si>
  <si>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</si>
  <si>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</si>
  <si>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</si>
  <si>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</si>
  <si>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</si>
  <si>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</si>
  <si>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</si>
  <si>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</si>
  <si>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</si>
  <si>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</si>
  <si>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</si>
  <si>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</si>
  <si>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</si>
  <si>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</si>
  <si>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</si>
  <si>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</si>
  <si>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</si>
  <si>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</si>
  <si>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</si>
  <si>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</si>
  <si>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</si>
  <si>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</si>
  <si>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</si>
  <si>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</si>
  <si>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</si>
  <si>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</si>
  <si>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</si>
  <si>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</si>
  <si>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</si>
  <si>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05/08/19 - VENCIMENTO 12/08/19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</si>
</sst>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638175</xdr:colOff>
      <xdr:row>84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638175</xdr:colOff>
      <xdr:row>84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638175</xdr:colOff>
      <xdr:row>84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74"/>
    </row>
    <row r="7" spans="1:28" ht="18.75" customHeight="1">
      <c r="A7" s="9" t="s">
        <v>3</v>
      </c>
      <c r="B7" s="10">
        <f aca="true" t="shared" si="0" ref="B7:P7">B8+B18+B22</f>
        <v>387372</v>
      </c>
      <c r="C7" s="10">
        <f>C8+C18+C22</f>
        <v>81333</v>
      </c>
      <c r="D7" s="10">
        <f>D8+D18+D22</f>
        <v>260541</v>
      </c>
      <c r="E7" s="10">
        <f t="shared" si="0"/>
        <v>81291</v>
      </c>
      <c r="F7" s="10">
        <f t="shared" si="0"/>
        <v>340172</v>
      </c>
      <c r="G7" s="10">
        <f t="shared" si="0"/>
        <v>68201</v>
      </c>
      <c r="H7" s="10">
        <f t="shared" si="0"/>
        <v>311080</v>
      </c>
      <c r="I7" s="10">
        <f t="shared" si="0"/>
        <v>490815</v>
      </c>
      <c r="J7" s="10">
        <f t="shared" si="0"/>
        <v>61807</v>
      </c>
      <c r="K7" s="10">
        <f t="shared" si="0"/>
        <v>335303</v>
      </c>
      <c r="L7" s="10">
        <f t="shared" si="0"/>
        <v>283869</v>
      </c>
      <c r="M7" s="10">
        <f t="shared" si="0"/>
        <v>414082</v>
      </c>
      <c r="N7" s="10">
        <f t="shared" si="0"/>
        <v>343467</v>
      </c>
      <c r="O7" s="10">
        <f t="shared" si="0"/>
        <v>142871</v>
      </c>
      <c r="P7" s="10">
        <f t="shared" si="0"/>
        <v>95607</v>
      </c>
      <c r="Q7" s="10">
        <f>+Q8+Q18+Q22</f>
        <v>3697811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171891</v>
      </c>
      <c r="C8" s="12">
        <f>+C9+C10+C14</f>
        <v>35743</v>
      </c>
      <c r="D8" s="12">
        <f>+D9+D10+D14</f>
        <v>125831</v>
      </c>
      <c r="E8" s="12">
        <f t="shared" si="1"/>
        <v>38560</v>
      </c>
      <c r="F8" s="12">
        <f t="shared" si="1"/>
        <v>175043</v>
      </c>
      <c r="G8" s="12">
        <f t="shared" si="1"/>
        <v>30875</v>
      </c>
      <c r="H8" s="12">
        <f t="shared" si="1"/>
        <v>150367</v>
      </c>
      <c r="I8" s="12">
        <f t="shared" si="1"/>
        <v>238710</v>
      </c>
      <c r="J8" s="12">
        <f t="shared" si="1"/>
        <v>29849</v>
      </c>
      <c r="K8" s="12">
        <f t="shared" si="1"/>
        <v>156479</v>
      </c>
      <c r="L8" s="12">
        <f t="shared" si="1"/>
        <v>136165</v>
      </c>
      <c r="M8" s="12">
        <f t="shared" si="1"/>
        <v>208594</v>
      </c>
      <c r="N8" s="12">
        <f t="shared" si="1"/>
        <v>160880</v>
      </c>
      <c r="O8" s="12">
        <f t="shared" si="1"/>
        <v>75611</v>
      </c>
      <c r="P8" s="12">
        <f t="shared" si="1"/>
        <v>53323</v>
      </c>
      <c r="Q8" s="12">
        <f>SUM(B8:P8)</f>
        <v>1787921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14646</v>
      </c>
      <c r="C9" s="14">
        <v>2909</v>
      </c>
      <c r="D9" s="14">
        <v>13111</v>
      </c>
      <c r="E9" s="14">
        <v>4937</v>
      </c>
      <c r="F9" s="14">
        <v>11937</v>
      </c>
      <c r="G9" s="14">
        <v>2510</v>
      </c>
      <c r="H9" s="14">
        <v>11140</v>
      </c>
      <c r="I9" s="14">
        <v>19236</v>
      </c>
      <c r="J9" s="14">
        <v>3177</v>
      </c>
      <c r="K9" s="14">
        <v>17432</v>
      </c>
      <c r="L9" s="14">
        <v>13650</v>
      </c>
      <c r="M9" s="14">
        <v>12244</v>
      </c>
      <c r="N9" s="14">
        <v>11800</v>
      </c>
      <c r="O9" s="14">
        <v>7217</v>
      </c>
      <c r="P9" s="14">
        <v>5471</v>
      </c>
      <c r="Q9" s="12">
        <f aca="true" t="shared" si="2" ref="Q9:Q17">SUM(B9:P9)</f>
        <v>151417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149298</v>
      </c>
      <c r="C10" s="14">
        <f t="shared" si="3"/>
        <v>31201</v>
      </c>
      <c r="D10" s="14">
        <f t="shared" si="3"/>
        <v>107287</v>
      </c>
      <c r="E10" s="14">
        <f t="shared" si="3"/>
        <v>31973</v>
      </c>
      <c r="F10" s="14">
        <f t="shared" si="3"/>
        <v>155307</v>
      </c>
      <c r="G10" s="14">
        <f t="shared" si="3"/>
        <v>26981</v>
      </c>
      <c r="H10" s="14">
        <f t="shared" si="3"/>
        <v>132127</v>
      </c>
      <c r="I10" s="14">
        <f t="shared" si="3"/>
        <v>207675</v>
      </c>
      <c r="J10" s="14">
        <f t="shared" si="3"/>
        <v>25495</v>
      </c>
      <c r="K10" s="14">
        <f t="shared" si="3"/>
        <v>132278</v>
      </c>
      <c r="L10" s="14">
        <f t="shared" si="3"/>
        <v>116312</v>
      </c>
      <c r="M10" s="14">
        <f t="shared" si="3"/>
        <v>186395</v>
      </c>
      <c r="N10" s="14">
        <f t="shared" si="3"/>
        <v>141078</v>
      </c>
      <c r="O10" s="14">
        <f t="shared" si="3"/>
        <v>65371</v>
      </c>
      <c r="P10" s="14">
        <f t="shared" si="3"/>
        <v>46027</v>
      </c>
      <c r="Q10" s="12">
        <f t="shared" si="2"/>
        <v>1554805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68281</v>
      </c>
      <c r="C11" s="14">
        <v>14284</v>
      </c>
      <c r="D11" s="14">
        <v>48789</v>
      </c>
      <c r="E11" s="14">
        <v>15642</v>
      </c>
      <c r="F11" s="14">
        <v>69028</v>
      </c>
      <c r="G11" s="14">
        <v>12214</v>
      </c>
      <c r="H11" s="14">
        <v>59320</v>
      </c>
      <c r="I11" s="14">
        <v>94185</v>
      </c>
      <c r="J11" s="14">
        <v>12393</v>
      </c>
      <c r="K11" s="14">
        <v>62392</v>
      </c>
      <c r="L11" s="14">
        <v>52938</v>
      </c>
      <c r="M11" s="14">
        <v>87560</v>
      </c>
      <c r="N11" s="14">
        <v>65009</v>
      </c>
      <c r="O11" s="14">
        <v>29211</v>
      </c>
      <c r="P11" s="14">
        <v>20155</v>
      </c>
      <c r="Q11" s="12">
        <f t="shared" si="2"/>
        <v>711401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75246</v>
      </c>
      <c r="C12" s="14">
        <v>15801</v>
      </c>
      <c r="D12" s="14">
        <v>52163</v>
      </c>
      <c r="E12" s="14">
        <v>14690</v>
      </c>
      <c r="F12" s="14">
        <v>81443</v>
      </c>
      <c r="G12" s="14">
        <v>13309</v>
      </c>
      <c r="H12" s="14">
        <v>67136</v>
      </c>
      <c r="I12" s="14">
        <v>101835</v>
      </c>
      <c r="J12" s="14">
        <v>11908</v>
      </c>
      <c r="K12" s="14">
        <v>63848</v>
      </c>
      <c r="L12" s="14">
        <v>58562</v>
      </c>
      <c r="M12" s="14">
        <v>92500</v>
      </c>
      <c r="N12" s="14">
        <v>70655</v>
      </c>
      <c r="O12" s="14">
        <v>33204</v>
      </c>
      <c r="P12" s="14">
        <v>24073</v>
      </c>
      <c r="Q12" s="12">
        <f t="shared" si="2"/>
        <v>776373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5771</v>
      </c>
      <c r="C13" s="14">
        <v>1116</v>
      </c>
      <c r="D13" s="14">
        <v>6335</v>
      </c>
      <c r="E13" s="14">
        <v>1641</v>
      </c>
      <c r="F13" s="14">
        <v>4836</v>
      </c>
      <c r="G13" s="14">
        <v>1458</v>
      </c>
      <c r="H13" s="14">
        <v>5671</v>
      </c>
      <c r="I13" s="14">
        <v>11655</v>
      </c>
      <c r="J13" s="14">
        <v>1194</v>
      </c>
      <c r="K13" s="14">
        <v>6038</v>
      </c>
      <c r="L13" s="14">
        <v>4812</v>
      </c>
      <c r="M13" s="14">
        <v>6335</v>
      </c>
      <c r="N13" s="14">
        <v>5414</v>
      </c>
      <c r="O13" s="14">
        <v>2956</v>
      </c>
      <c r="P13" s="14">
        <v>1799</v>
      </c>
      <c r="Q13" s="12">
        <f t="shared" si="2"/>
        <v>67031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7947</v>
      </c>
      <c r="C14" s="14">
        <f t="shared" si="4"/>
        <v>1633</v>
      </c>
      <c r="D14" s="14">
        <f t="shared" si="4"/>
        <v>5433</v>
      </c>
      <c r="E14" s="14">
        <f t="shared" si="4"/>
        <v>1650</v>
      </c>
      <c r="F14" s="14">
        <f t="shared" si="4"/>
        <v>7799</v>
      </c>
      <c r="G14" s="14">
        <f t="shared" si="4"/>
        <v>1384</v>
      </c>
      <c r="H14" s="14">
        <f t="shared" si="4"/>
        <v>7100</v>
      </c>
      <c r="I14" s="14">
        <f t="shared" si="4"/>
        <v>11799</v>
      </c>
      <c r="J14" s="14">
        <f t="shared" si="4"/>
        <v>1177</v>
      </c>
      <c r="K14" s="14">
        <f t="shared" si="4"/>
        <v>6769</v>
      </c>
      <c r="L14" s="14">
        <f t="shared" si="4"/>
        <v>6203</v>
      </c>
      <c r="M14" s="14">
        <f t="shared" si="4"/>
        <v>9955</v>
      </c>
      <c r="N14" s="14">
        <f t="shared" si="4"/>
        <v>8002</v>
      </c>
      <c r="O14" s="14">
        <f t="shared" si="4"/>
        <v>3023</v>
      </c>
      <c r="P14" s="14">
        <f t="shared" si="4"/>
        <v>1825</v>
      </c>
      <c r="Q14" s="12">
        <f t="shared" si="2"/>
        <v>81699</v>
      </c>
    </row>
    <row r="15" spans="1:28" ht="18.75" customHeight="1">
      <c r="A15" s="15" t="s">
        <v>13</v>
      </c>
      <c r="B15" s="14">
        <v>7938</v>
      </c>
      <c r="C15" s="14">
        <v>1630</v>
      </c>
      <c r="D15" s="14">
        <v>5427</v>
      </c>
      <c r="E15" s="14">
        <v>1650</v>
      </c>
      <c r="F15" s="14">
        <v>7781</v>
      </c>
      <c r="G15" s="14">
        <v>1383</v>
      </c>
      <c r="H15" s="14">
        <v>7085</v>
      </c>
      <c r="I15" s="14">
        <v>11787</v>
      </c>
      <c r="J15" s="14">
        <v>1173</v>
      </c>
      <c r="K15" s="14">
        <v>6758</v>
      </c>
      <c r="L15" s="14">
        <v>6191</v>
      </c>
      <c r="M15" s="14">
        <v>9950</v>
      </c>
      <c r="N15" s="14">
        <v>7985</v>
      </c>
      <c r="O15" s="14">
        <v>3018</v>
      </c>
      <c r="P15" s="14">
        <v>1819</v>
      </c>
      <c r="Q15" s="12">
        <f t="shared" si="2"/>
        <v>81575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9</v>
      </c>
      <c r="C16" s="14">
        <v>1</v>
      </c>
      <c r="D16" s="14">
        <v>5</v>
      </c>
      <c r="E16" s="14">
        <v>0</v>
      </c>
      <c r="F16" s="14">
        <v>12</v>
      </c>
      <c r="G16" s="14">
        <v>1</v>
      </c>
      <c r="H16" s="14">
        <v>11</v>
      </c>
      <c r="I16" s="14">
        <v>7</v>
      </c>
      <c r="J16" s="14">
        <v>1</v>
      </c>
      <c r="K16" s="14">
        <v>3</v>
      </c>
      <c r="L16" s="14">
        <v>6</v>
      </c>
      <c r="M16" s="14">
        <v>3</v>
      </c>
      <c r="N16" s="14">
        <v>7</v>
      </c>
      <c r="O16" s="14">
        <v>5</v>
      </c>
      <c r="P16" s="14">
        <v>1</v>
      </c>
      <c r="Q16" s="12">
        <f t="shared" si="2"/>
        <v>72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0</v>
      </c>
      <c r="C17" s="14">
        <v>2</v>
      </c>
      <c r="D17" s="14">
        <v>1</v>
      </c>
      <c r="E17" s="14">
        <v>0</v>
      </c>
      <c r="F17" s="14">
        <v>6</v>
      </c>
      <c r="G17" s="14">
        <v>0</v>
      </c>
      <c r="H17" s="14">
        <v>4</v>
      </c>
      <c r="I17" s="14">
        <v>5</v>
      </c>
      <c r="J17" s="14">
        <v>3</v>
      </c>
      <c r="K17" s="14">
        <v>8</v>
      </c>
      <c r="L17" s="14">
        <v>6</v>
      </c>
      <c r="M17" s="14">
        <v>2</v>
      </c>
      <c r="N17" s="14">
        <v>10</v>
      </c>
      <c r="O17" s="14">
        <v>0</v>
      </c>
      <c r="P17" s="14">
        <v>5</v>
      </c>
      <c r="Q17" s="12">
        <f t="shared" si="2"/>
        <v>52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109767</v>
      </c>
      <c r="C18" s="18">
        <f t="shared" si="5"/>
        <v>20946</v>
      </c>
      <c r="D18" s="18">
        <f t="shared" si="5"/>
        <v>61402</v>
      </c>
      <c r="E18" s="18">
        <f t="shared" si="5"/>
        <v>19959</v>
      </c>
      <c r="F18" s="18">
        <f t="shared" si="5"/>
        <v>69609</v>
      </c>
      <c r="G18" s="18">
        <f t="shared" si="5"/>
        <v>14597</v>
      </c>
      <c r="H18" s="18">
        <f t="shared" si="5"/>
        <v>68148</v>
      </c>
      <c r="I18" s="18">
        <f t="shared" si="5"/>
        <v>105904</v>
      </c>
      <c r="J18" s="18">
        <f t="shared" si="5"/>
        <v>14927</v>
      </c>
      <c r="K18" s="18">
        <f t="shared" si="5"/>
        <v>84509</v>
      </c>
      <c r="L18" s="18">
        <f t="shared" si="5"/>
        <v>69495</v>
      </c>
      <c r="M18" s="18">
        <f t="shared" si="5"/>
        <v>108418</v>
      </c>
      <c r="N18" s="18">
        <f t="shared" si="5"/>
        <v>103567</v>
      </c>
      <c r="O18" s="18">
        <f t="shared" si="5"/>
        <v>41016</v>
      </c>
      <c r="P18" s="18">
        <f t="shared" si="5"/>
        <v>25772</v>
      </c>
      <c r="Q18" s="12">
        <f aca="true" t="shared" si="6" ref="Q18:Q24">SUM(B18:P18)</f>
        <v>918036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52206</v>
      </c>
      <c r="C19" s="14">
        <v>9944</v>
      </c>
      <c r="D19" s="14">
        <v>29939</v>
      </c>
      <c r="E19" s="14">
        <v>11119</v>
      </c>
      <c r="F19" s="14">
        <v>31602</v>
      </c>
      <c r="G19" s="14">
        <v>7110</v>
      </c>
      <c r="H19" s="14">
        <v>31511</v>
      </c>
      <c r="I19" s="14">
        <v>50978</v>
      </c>
      <c r="J19" s="14">
        <v>8069</v>
      </c>
      <c r="K19" s="14">
        <v>43680</v>
      </c>
      <c r="L19" s="14">
        <v>33394</v>
      </c>
      <c r="M19" s="14">
        <v>52895</v>
      </c>
      <c r="N19" s="14">
        <v>50193</v>
      </c>
      <c r="O19" s="14">
        <v>20082</v>
      </c>
      <c r="P19" s="14">
        <v>12094</v>
      </c>
      <c r="Q19" s="12">
        <f t="shared" si="6"/>
        <v>444816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54625</v>
      </c>
      <c r="C20" s="14">
        <v>10408</v>
      </c>
      <c r="D20" s="14">
        <v>29203</v>
      </c>
      <c r="E20" s="14">
        <v>8184</v>
      </c>
      <c r="F20" s="14">
        <v>36287</v>
      </c>
      <c r="G20" s="14">
        <v>6979</v>
      </c>
      <c r="H20" s="14">
        <v>34543</v>
      </c>
      <c r="I20" s="14">
        <v>51047</v>
      </c>
      <c r="J20" s="14">
        <v>6488</v>
      </c>
      <c r="K20" s="14">
        <v>38588</v>
      </c>
      <c r="L20" s="14">
        <v>34122</v>
      </c>
      <c r="M20" s="14">
        <v>52543</v>
      </c>
      <c r="N20" s="14">
        <v>50686</v>
      </c>
      <c r="O20" s="14">
        <v>19764</v>
      </c>
      <c r="P20" s="14">
        <v>12994</v>
      </c>
      <c r="Q20" s="12">
        <f t="shared" si="6"/>
        <v>446461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2936</v>
      </c>
      <c r="C21" s="14">
        <v>594</v>
      </c>
      <c r="D21" s="14">
        <v>2260</v>
      </c>
      <c r="E21" s="14">
        <v>656</v>
      </c>
      <c r="F21" s="14">
        <v>1720</v>
      </c>
      <c r="G21" s="14">
        <v>508</v>
      </c>
      <c r="H21" s="14">
        <v>2094</v>
      </c>
      <c r="I21" s="14">
        <v>3879</v>
      </c>
      <c r="J21" s="14">
        <v>370</v>
      </c>
      <c r="K21" s="14">
        <v>2241</v>
      </c>
      <c r="L21" s="14">
        <v>1979</v>
      </c>
      <c r="M21" s="14">
        <v>2980</v>
      </c>
      <c r="N21" s="14">
        <v>2688</v>
      </c>
      <c r="O21" s="14">
        <v>1170</v>
      </c>
      <c r="P21" s="14">
        <v>684</v>
      </c>
      <c r="Q21" s="12">
        <f t="shared" si="6"/>
        <v>26759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105714</v>
      </c>
      <c r="C22" s="14">
        <f t="shared" si="7"/>
        <v>24644</v>
      </c>
      <c r="D22" s="14">
        <f t="shared" si="7"/>
        <v>73308</v>
      </c>
      <c r="E22" s="14">
        <f t="shared" si="7"/>
        <v>22772</v>
      </c>
      <c r="F22" s="14">
        <f t="shared" si="7"/>
        <v>95520</v>
      </c>
      <c r="G22" s="14">
        <f t="shared" si="7"/>
        <v>22729</v>
      </c>
      <c r="H22" s="14">
        <f t="shared" si="7"/>
        <v>92565</v>
      </c>
      <c r="I22" s="14">
        <f t="shared" si="7"/>
        <v>146201</v>
      </c>
      <c r="J22" s="14">
        <f t="shared" si="7"/>
        <v>17031</v>
      </c>
      <c r="K22" s="14">
        <f t="shared" si="7"/>
        <v>94315</v>
      </c>
      <c r="L22" s="14">
        <f t="shared" si="7"/>
        <v>78209</v>
      </c>
      <c r="M22" s="14">
        <f t="shared" si="7"/>
        <v>97070</v>
      </c>
      <c r="N22" s="14">
        <f t="shared" si="7"/>
        <v>79020</v>
      </c>
      <c r="O22" s="14">
        <f t="shared" si="7"/>
        <v>26244</v>
      </c>
      <c r="P22" s="14">
        <f t="shared" si="7"/>
        <v>16512</v>
      </c>
      <c r="Q22" s="12">
        <f t="shared" si="6"/>
        <v>991854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64013</v>
      </c>
      <c r="C23" s="14">
        <v>13733</v>
      </c>
      <c r="D23" s="14">
        <v>49211</v>
      </c>
      <c r="E23" s="14">
        <v>14931</v>
      </c>
      <c r="F23" s="14">
        <v>59942</v>
      </c>
      <c r="G23" s="14">
        <v>15360</v>
      </c>
      <c r="H23" s="14">
        <v>59167</v>
      </c>
      <c r="I23" s="14">
        <v>97838</v>
      </c>
      <c r="J23" s="14">
        <v>12525</v>
      </c>
      <c r="K23" s="14">
        <v>64390</v>
      </c>
      <c r="L23" s="14">
        <v>51277</v>
      </c>
      <c r="M23" s="14">
        <v>63316</v>
      </c>
      <c r="N23" s="14">
        <v>50508</v>
      </c>
      <c r="O23" s="14">
        <v>17415</v>
      </c>
      <c r="P23" s="14">
        <v>9825</v>
      </c>
      <c r="Q23" s="12">
        <f t="shared" si="6"/>
        <v>643451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41701</v>
      </c>
      <c r="C24" s="14">
        <v>10911</v>
      </c>
      <c r="D24" s="14">
        <v>24097</v>
      </c>
      <c r="E24" s="14">
        <v>7841</v>
      </c>
      <c r="F24" s="14">
        <v>35578</v>
      </c>
      <c r="G24" s="14">
        <v>7369</v>
      </c>
      <c r="H24" s="14">
        <v>33398</v>
      </c>
      <c r="I24" s="14">
        <v>48363</v>
      </c>
      <c r="J24" s="14">
        <v>4506</v>
      </c>
      <c r="K24" s="14">
        <v>29925</v>
      </c>
      <c r="L24" s="14">
        <v>26932</v>
      </c>
      <c r="M24" s="14">
        <v>33754</v>
      </c>
      <c r="N24" s="14">
        <v>28512</v>
      </c>
      <c r="O24" s="14">
        <v>8829</v>
      </c>
      <c r="P24" s="14">
        <v>6687</v>
      </c>
      <c r="Q24" s="12">
        <f t="shared" si="6"/>
        <v>348403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878151.0944000001</v>
      </c>
      <c r="C28" s="56">
        <f>C29+C30</f>
        <v>211581.61440000002</v>
      </c>
      <c r="D28" s="56">
        <f>D29+D30</f>
        <v>610039.1155000001</v>
      </c>
      <c r="E28" s="56">
        <f aca="true" t="shared" si="8" ref="E28:P28">E29+E30</f>
        <v>225408.8798</v>
      </c>
      <c r="F28" s="56">
        <f t="shared" si="8"/>
        <v>715765.826</v>
      </c>
      <c r="G28" s="56">
        <f t="shared" si="8"/>
        <v>212868.9612</v>
      </c>
      <c r="H28" s="56">
        <f t="shared" si="8"/>
        <v>756404.946</v>
      </c>
      <c r="I28" s="56">
        <f t="shared" si="8"/>
        <v>965779.617</v>
      </c>
      <c r="J28" s="56">
        <f t="shared" si="8"/>
        <v>154826.535</v>
      </c>
      <c r="K28" s="56">
        <f t="shared" si="8"/>
        <v>770137.0686</v>
      </c>
      <c r="L28" s="56">
        <f t="shared" si="8"/>
        <v>762555.4545</v>
      </c>
      <c r="M28" s="56">
        <f t="shared" si="8"/>
        <v>971665.5386</v>
      </c>
      <c r="N28" s="56">
        <f t="shared" si="8"/>
        <v>900608.2248</v>
      </c>
      <c r="O28" s="56">
        <f t="shared" si="8"/>
        <v>476160.5882</v>
      </c>
      <c r="P28" s="56">
        <f t="shared" si="8"/>
        <v>268656.4262</v>
      </c>
      <c r="Q28" s="56">
        <f>SUM(B28:P28)</f>
        <v>8880609.8902</v>
      </c>
      <c r="S28" s="62"/>
    </row>
    <row r="29" spans="1:17" ht="18.75" customHeight="1">
      <c r="A29" s="54" t="s">
        <v>38</v>
      </c>
      <c r="B29" s="52">
        <f aca="true" t="shared" si="9" ref="B29:P29">B26*B7</f>
        <v>870696.0444</v>
      </c>
      <c r="C29" s="52">
        <f>C26*C7</f>
        <v>210392.20440000002</v>
      </c>
      <c r="D29" s="52">
        <f>D26*D7</f>
        <v>603282.6855</v>
      </c>
      <c r="E29" s="52">
        <f t="shared" si="9"/>
        <v>224184.3198</v>
      </c>
      <c r="F29" s="52">
        <f t="shared" si="9"/>
        <v>703475.696</v>
      </c>
      <c r="G29" s="52">
        <f t="shared" si="9"/>
        <v>212868.9612</v>
      </c>
      <c r="H29" s="52">
        <f t="shared" si="9"/>
        <v>738721.676</v>
      </c>
      <c r="I29" s="52">
        <f t="shared" si="9"/>
        <v>960917.607</v>
      </c>
      <c r="J29" s="52">
        <f t="shared" si="9"/>
        <v>154826.535</v>
      </c>
      <c r="K29" s="52">
        <f t="shared" si="9"/>
        <v>766569.7186</v>
      </c>
      <c r="L29" s="52">
        <f t="shared" si="9"/>
        <v>743878.7145</v>
      </c>
      <c r="M29" s="52">
        <f t="shared" si="9"/>
        <v>949200.1686</v>
      </c>
      <c r="N29" s="52">
        <f t="shared" si="9"/>
        <v>880786.7748</v>
      </c>
      <c r="O29" s="52">
        <f t="shared" si="9"/>
        <v>462073.3882</v>
      </c>
      <c r="P29" s="52">
        <f t="shared" si="9"/>
        <v>264506.3262</v>
      </c>
      <c r="Q29" s="53">
        <f>SUM(B29:P29)</f>
        <v>8746380.8202</v>
      </c>
    </row>
    <row r="30" spans="1:28" ht="18.75" customHeight="1">
      <c r="A30" s="17" t="s">
        <v>36</v>
      </c>
      <c r="B30" s="52">
        <v>7455.05</v>
      </c>
      <c r="C30" s="52">
        <v>1189.41</v>
      </c>
      <c r="D30" s="52">
        <v>6756.43</v>
      </c>
      <c r="E30" s="52">
        <v>1224.56</v>
      </c>
      <c r="F30" s="52">
        <v>12290.13</v>
      </c>
      <c r="G30" s="52">
        <v>0</v>
      </c>
      <c r="H30" s="52">
        <v>17683.27</v>
      </c>
      <c r="I30" s="52">
        <v>4862.01</v>
      </c>
      <c r="J30" s="52">
        <v>0</v>
      </c>
      <c r="K30" s="52">
        <v>3567.35</v>
      </c>
      <c r="L30" s="52">
        <v>18676.74</v>
      </c>
      <c r="M30" s="52">
        <v>22465.37</v>
      </c>
      <c r="N30" s="52">
        <v>19821.45</v>
      </c>
      <c r="O30" s="52">
        <v>14087.2</v>
      </c>
      <c r="P30" s="52">
        <v>4150.1</v>
      </c>
      <c r="Q30" s="53">
        <f>SUM(B30:P30)</f>
        <v>134229.07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+B33+B35+B42+B43+B44-B45</f>
        <v>-62977.8</v>
      </c>
      <c r="C32" s="25">
        <f>+C33+C35+C42+C43+C44-C45</f>
        <v>-12508.7</v>
      </c>
      <c r="D32" s="25">
        <f>+D33+D35+D42+D43+D44-D45</f>
        <v>-56377.3</v>
      </c>
      <c r="E32" s="25">
        <f t="shared" si="10"/>
        <v>-21229.1</v>
      </c>
      <c r="F32" s="25">
        <f t="shared" si="10"/>
        <v>-51329.1</v>
      </c>
      <c r="G32" s="25">
        <f t="shared" si="10"/>
        <v>-10793</v>
      </c>
      <c r="H32" s="25">
        <f t="shared" si="10"/>
        <v>-47902</v>
      </c>
      <c r="I32" s="25">
        <f t="shared" si="10"/>
        <v>-83252.3</v>
      </c>
      <c r="J32" s="25">
        <f t="shared" si="10"/>
        <v>-13661.1</v>
      </c>
      <c r="K32" s="25">
        <f t="shared" si="10"/>
        <v>-74957.6</v>
      </c>
      <c r="L32" s="25">
        <f t="shared" si="10"/>
        <v>-58695</v>
      </c>
      <c r="M32" s="25">
        <f t="shared" si="10"/>
        <v>-52649.2</v>
      </c>
      <c r="N32" s="25">
        <f t="shared" si="10"/>
        <v>-50740</v>
      </c>
      <c r="O32" s="25">
        <f t="shared" si="10"/>
        <v>-31033.1</v>
      </c>
      <c r="P32" s="25">
        <f t="shared" si="10"/>
        <v>-23525.3</v>
      </c>
      <c r="Q32" s="25">
        <f t="shared" si="10"/>
        <v>-651630.6</v>
      </c>
    </row>
    <row r="33" spans="1:17" ht="18.75" customHeight="1">
      <c r="A33" s="17" t="s">
        <v>62</v>
      </c>
      <c r="B33" s="26">
        <f>+B34</f>
        <v>-62977.8</v>
      </c>
      <c r="C33" s="26">
        <f>+C34</f>
        <v>-12508.7</v>
      </c>
      <c r="D33" s="26">
        <f>+D34</f>
        <v>-56377.3</v>
      </c>
      <c r="E33" s="26">
        <f aca="true" t="shared" si="11" ref="E33:Q33">+E34</f>
        <v>-21229.1</v>
      </c>
      <c r="F33" s="26">
        <f t="shared" si="11"/>
        <v>-51329.1</v>
      </c>
      <c r="G33" s="26">
        <f t="shared" si="11"/>
        <v>-10793</v>
      </c>
      <c r="H33" s="26">
        <f t="shared" si="11"/>
        <v>-47902</v>
      </c>
      <c r="I33" s="26">
        <f t="shared" si="11"/>
        <v>-82714.8</v>
      </c>
      <c r="J33" s="26">
        <f t="shared" si="11"/>
        <v>-13661.1</v>
      </c>
      <c r="K33" s="26">
        <f t="shared" si="11"/>
        <v>-74957.6</v>
      </c>
      <c r="L33" s="26">
        <f t="shared" si="11"/>
        <v>-58695</v>
      </c>
      <c r="M33" s="26">
        <f t="shared" si="11"/>
        <v>-52649.2</v>
      </c>
      <c r="N33" s="26">
        <f t="shared" si="11"/>
        <v>-50740</v>
      </c>
      <c r="O33" s="26">
        <f t="shared" si="11"/>
        <v>-31033.1</v>
      </c>
      <c r="P33" s="26">
        <f t="shared" si="11"/>
        <v>-23525.3</v>
      </c>
      <c r="Q33" s="26">
        <f t="shared" si="11"/>
        <v>-651093.1</v>
      </c>
    </row>
    <row r="34" spans="1:28" ht="18.75" customHeight="1">
      <c r="A34" s="13" t="s">
        <v>39</v>
      </c>
      <c r="B34" s="20">
        <f aca="true" t="shared" si="12" ref="B34:G34">ROUND(-B9*$F$3,2)</f>
        <v>-62977.8</v>
      </c>
      <c r="C34" s="20">
        <f t="shared" si="12"/>
        <v>-12508.7</v>
      </c>
      <c r="D34" s="20">
        <f t="shared" si="12"/>
        <v>-56377.3</v>
      </c>
      <c r="E34" s="20">
        <f t="shared" si="12"/>
        <v>-21229.1</v>
      </c>
      <c r="F34" s="20">
        <f t="shared" si="12"/>
        <v>-51329.1</v>
      </c>
      <c r="G34" s="20">
        <f t="shared" si="12"/>
        <v>-10793</v>
      </c>
      <c r="H34" s="20">
        <f aca="true" t="shared" si="13" ref="H34:P34">ROUND(-H9*$F$3,2)</f>
        <v>-47902</v>
      </c>
      <c r="I34" s="20">
        <f t="shared" si="13"/>
        <v>-82714.8</v>
      </c>
      <c r="J34" s="20">
        <f t="shared" si="13"/>
        <v>-13661.1</v>
      </c>
      <c r="K34" s="20">
        <f>ROUND(-K9*$F$3,2)</f>
        <v>-74957.6</v>
      </c>
      <c r="L34" s="20">
        <f>ROUND(-L9*$F$3,2)</f>
        <v>-58695</v>
      </c>
      <c r="M34" s="20">
        <f>ROUND(-M9*$F$3,2)</f>
        <v>-52649.2</v>
      </c>
      <c r="N34" s="20">
        <f>ROUND(-N9*$F$3,2)</f>
        <v>-50740</v>
      </c>
      <c r="O34" s="20">
        <f t="shared" si="13"/>
        <v>-31033.1</v>
      </c>
      <c r="P34" s="20">
        <f t="shared" si="13"/>
        <v>-23525.3</v>
      </c>
      <c r="Q34" s="44">
        <f aca="true" t="shared" si="14" ref="Q34:Q45">SUM(B34:P34)</f>
        <v>-651093.1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0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0</v>
      </c>
      <c r="G35" s="26">
        <f t="shared" si="15"/>
        <v>0</v>
      </c>
      <c r="H35" s="26">
        <f t="shared" si="15"/>
        <v>0</v>
      </c>
      <c r="I35" s="26">
        <f t="shared" si="15"/>
        <v>-537.5</v>
      </c>
      <c r="J35" s="26">
        <f t="shared" si="15"/>
        <v>0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>SUM(N36:N41)</f>
        <v>0</v>
      </c>
      <c r="O35" s="26">
        <f>SUM(O36:O41)</f>
        <v>0</v>
      </c>
      <c r="P35" s="26">
        <f>SUM(P36:P41)</f>
        <v>0</v>
      </c>
      <c r="Q35" s="26">
        <f t="shared" si="14"/>
        <v>-537.5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-537.5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-537.5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61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4">
        <f t="shared" si="14"/>
        <v>0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0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8" ht="15.75">
      <c r="A46" s="2" t="s">
        <v>50</v>
      </c>
      <c r="B46" s="29">
        <f aca="true" t="shared" si="16" ref="B46:P46">+B28+B32</f>
        <v>815173.2944</v>
      </c>
      <c r="C46" s="29">
        <f t="shared" si="16"/>
        <v>199072.9144</v>
      </c>
      <c r="D46" s="29">
        <f t="shared" si="16"/>
        <v>553661.8155</v>
      </c>
      <c r="E46" s="29">
        <f t="shared" si="16"/>
        <v>204179.7798</v>
      </c>
      <c r="F46" s="29">
        <f t="shared" si="16"/>
        <v>664436.726</v>
      </c>
      <c r="G46" s="29">
        <f t="shared" si="16"/>
        <v>202075.9612</v>
      </c>
      <c r="H46" s="29">
        <f t="shared" si="16"/>
        <v>708502.946</v>
      </c>
      <c r="I46" s="29">
        <f t="shared" si="16"/>
        <v>882527.3169999999</v>
      </c>
      <c r="J46" s="29">
        <f t="shared" si="16"/>
        <v>141165.435</v>
      </c>
      <c r="K46" s="29">
        <f t="shared" si="16"/>
        <v>695179.4686</v>
      </c>
      <c r="L46" s="29">
        <f t="shared" si="16"/>
        <v>703860.4545</v>
      </c>
      <c r="M46" s="29">
        <f t="shared" si="16"/>
        <v>919016.3386</v>
      </c>
      <c r="N46" s="29">
        <f t="shared" si="16"/>
        <v>849868.2248</v>
      </c>
      <c r="O46" s="29">
        <f t="shared" si="16"/>
        <v>445127.4882</v>
      </c>
      <c r="P46" s="29">
        <f t="shared" si="16"/>
        <v>245131.1262</v>
      </c>
      <c r="Q46" s="29">
        <f>SUM(B46:P46)</f>
        <v>8228979.290200001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815173.29</v>
      </c>
      <c r="C49" s="35">
        <f aca="true" t="shared" si="17" ref="C49:P49">SUM(C50:C64)</f>
        <v>199072.91</v>
      </c>
      <c r="D49" s="35">
        <f t="shared" si="17"/>
        <v>553661.82</v>
      </c>
      <c r="E49" s="35">
        <f t="shared" si="17"/>
        <v>204179.78</v>
      </c>
      <c r="F49" s="35">
        <f t="shared" si="17"/>
        <v>664436.73</v>
      </c>
      <c r="G49" s="35">
        <f t="shared" si="17"/>
        <v>202075.96</v>
      </c>
      <c r="H49" s="35">
        <f t="shared" si="17"/>
        <v>708502.95</v>
      </c>
      <c r="I49" s="35">
        <f t="shared" si="17"/>
        <v>882527.32</v>
      </c>
      <c r="J49" s="35">
        <f t="shared" si="17"/>
        <v>141165.44</v>
      </c>
      <c r="K49" s="35">
        <f t="shared" si="17"/>
        <v>695179.47</v>
      </c>
      <c r="L49" s="35">
        <f t="shared" si="17"/>
        <v>703860.45</v>
      </c>
      <c r="M49" s="35">
        <f t="shared" si="17"/>
        <v>919016.34</v>
      </c>
      <c r="N49" s="35">
        <f t="shared" si="17"/>
        <v>849868.22</v>
      </c>
      <c r="O49" s="35">
        <f t="shared" si="17"/>
        <v>445127.49</v>
      </c>
      <c r="P49" s="35">
        <f t="shared" si="17"/>
        <v>245131.13</v>
      </c>
      <c r="Q49" s="29">
        <f>SUM(Q50:Q64)</f>
        <v>8228979.3</v>
      </c>
      <c r="S49" s="64"/>
    </row>
    <row r="50" spans="1:20" ht="18.75" customHeight="1">
      <c r="A50" s="17" t="s">
        <v>83</v>
      </c>
      <c r="B50" s="35">
        <v>815173.29</v>
      </c>
      <c r="C50" s="34">
        <v>0</v>
      </c>
      <c r="D50" s="35">
        <v>553661.82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1368835.1099999999</v>
      </c>
      <c r="R50"/>
      <c r="S50" s="64"/>
      <c r="T50" s="65"/>
    </row>
    <row r="51" spans="1:18" ht="18.75" customHeight="1">
      <c r="A51" s="17" t="s">
        <v>84</v>
      </c>
      <c r="B51" s="34">
        <v>0</v>
      </c>
      <c r="C51" s="35">
        <v>199072.91</v>
      </c>
      <c r="D51" s="34">
        <v>0</v>
      </c>
      <c r="E51" s="35">
        <v>204179.78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3">SUM(B51:P51)</f>
        <v>403252.69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664436.73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664436.73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202075.96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202075.96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708502.95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708502.95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882527.32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882527.32</v>
      </c>
      <c r="V55"/>
    </row>
    <row r="56" spans="1:22" ht="18.75" customHeight="1">
      <c r="A56" s="17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141165.44</v>
      </c>
      <c r="K56" s="34">
        <v>0</v>
      </c>
      <c r="L56" s="34">
        <v>0</v>
      </c>
      <c r="M56" s="34"/>
      <c r="N56" s="34"/>
      <c r="O56" s="34"/>
      <c r="P56" s="34"/>
      <c r="Q56" s="29">
        <f t="shared" si="18"/>
        <v>141165.44</v>
      </c>
      <c r="V56"/>
    </row>
    <row r="57" spans="1:23" ht="18.75" customHeight="1">
      <c r="A57" s="17" t="s">
        <v>82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695179.47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695179.47</v>
      </c>
      <c r="W57"/>
    </row>
    <row r="58" spans="1:24" ht="18.75" customHeight="1">
      <c r="A58" s="17" t="s">
        <v>87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703860.45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8"/>
        <v>703860.45</v>
      </c>
      <c r="X58"/>
    </row>
    <row r="59" spans="1:25" ht="18.75" customHeight="1">
      <c r="A59" s="17" t="s">
        <v>88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919016.34</v>
      </c>
      <c r="N59" s="34">
        <v>0</v>
      </c>
      <c r="O59" s="34">
        <v>0</v>
      </c>
      <c r="P59" s="34">
        <v>0</v>
      </c>
      <c r="Q59" s="29">
        <f t="shared" si="18"/>
        <v>919016.34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849868.22</v>
      </c>
      <c r="O60" s="34">
        <v>0</v>
      </c>
      <c r="P60" s="34">
        <v>0</v>
      </c>
      <c r="Q60" s="29">
        <f t="shared" si="18"/>
        <v>849868.22</v>
      </c>
      <c r="S60"/>
      <c r="Z60"/>
    </row>
    <row r="61" spans="1:27" ht="18.75" customHeight="1">
      <c r="A61" s="17" t="s">
        <v>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445127.49</v>
      </c>
      <c r="P61" s="34">
        <v>0</v>
      </c>
      <c r="Q61" s="29">
        <f t="shared" si="18"/>
        <v>445127.49</v>
      </c>
      <c r="T61"/>
      <c r="AA61"/>
    </row>
    <row r="62" spans="1:28" ht="18.75" customHeight="1">
      <c r="A62" s="17" t="s">
        <v>90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245131.13</v>
      </c>
      <c r="Q62" s="29">
        <f t="shared" si="18"/>
        <v>245131.13</v>
      </c>
      <c r="R62"/>
      <c r="U62"/>
      <c r="AB62"/>
    </row>
    <row r="63" spans="1:28" ht="18.75" customHeight="1">
      <c r="A63" s="17" t="s">
        <v>91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/>
      <c r="N63" s="34">
        <v>0</v>
      </c>
      <c r="O63" s="34">
        <v>0</v>
      </c>
      <c r="P63" s="34">
        <v>0</v>
      </c>
      <c r="Q63" s="29">
        <f t="shared" si="18"/>
        <v>0</v>
      </c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8"/>
    </row>
    <row r="67" spans="1:17" ht="18.75" customHeight="1">
      <c r="A67" s="2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85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86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57"/>
      <c r="T79"/>
      <c r="AA79"/>
    </row>
    <row r="80" spans="1:27" ht="18.75" customHeight="1">
      <c r="A80" s="17" t="s">
        <v>95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57"/>
      <c r="T80"/>
      <c r="AA80"/>
    </row>
    <row r="81" spans="1:27" ht="18.75" customHeight="1">
      <c r="A81" s="17" t="s">
        <v>96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2019-08-12T12:23:47Z</dcterms:modified>
  <cp:category/>
  <cp:version/>
  <cp:contentType/>
  <cp:contentStatus/>
</cp:coreProperties>
</file>