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<sst xmlns="http://schemas.openxmlformats.org/spreadsheetml/2006/main" count="162" uniqueCount="160">
  <si>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</si>
  <si>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</si>
  <si>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</si>
  <si>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</si>
  <si>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</si>
  <si>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</si>
  <si>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</si>
  <si>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</si>
  <si>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</si>
  <si>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</si>
  <si>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</si>
  <si>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</si>
  <si>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</si>
  <si>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</si>
  <si>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</si>
  <si>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</si>
  <si>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</si>
  <si>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</si>
  <si>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</si>
  <si>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</si>
  <si>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</si>
  <si>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</si>
  <si>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</si>
  <si>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</si>
  <si>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</si>
  <si>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</si>
  <si>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</si>
  <si>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</si>
  <si>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</si>
  <si>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</si>
  <si>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</si>
  <si>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</si>
  <si>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</si>
  <si>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</si>
  <si>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</si>
  <si>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</si>
  <si>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</si>
  <si>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</si>
  <si>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</si>
  <si>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</si>
  <si>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</si>
  <si>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</si>
  <si>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</si>
  <si>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</si>
  <si>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</si>
  <si>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</si>
  <si>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</si>
  <si>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</si>
  <si>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</si>
  <si>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</si>
  <si>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</si>
  <si>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</si>
  <si>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</si>
  <si>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</si>
  <si>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</si>
  <si>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</si>
  <si>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</si>
  <si>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</si>
  <si>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</si>
  <si>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</si>
  <si>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</si>
  <si>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</si>
  <si>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</si>
  <si>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</si>
  <si>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</si>
  <si>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</si>
  <si>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</si>
  <si>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</si>
  <si>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</si>
  <si>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</si>
  <si>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</si>
  <si>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</si>
  <si>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</si>
  <si>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</si>
  <si>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</si>
  <si>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</si>
  <si>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</si>
  <si>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</si>
  <si>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</si>
  <si>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</si>
  <si>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</si>
  <si>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</si>
  <si>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</si>
  <si>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</si>
  <si>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</si>
  <si>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</si>
  <si>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</si>
  <si>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</si>
  <si>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</si>
  <si>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</si>
  <si>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</si>
  <si>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</si>
  <si>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</si>
  <si>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</si>
  <si>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</si>
  <si>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</si>
  <si>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</si>
  <si>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</si>
  <si>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</si>
  <si>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</si>
  <si>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</si>
  <si>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</si>
  <si>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</si>
  <si>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</si>
  <si>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</si>
  <si>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</si>
  <si>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</si>
  <si>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</si>
  <si>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</si>
  <si>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</si>
  <si>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</si>
  <si>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</si>
  <si>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</si>
  <si>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</si>
  <si>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</si>
  <si>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</si>
  <si>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</si>
  <si>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</si>
  <si>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</si>
  <si>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</si>
  <si>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</si>
  <si>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</si>
  <si>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</si>
  <si>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</si>
  <si>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</si>
  <si>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</si>
  <si>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</si>
  <si>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</si>
  <si>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</si>
  <si>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</si>
  <si>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</si>
  <si>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</si>
  <si>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</si>
  <si>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</si>
  <si>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</si>
  <si>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</si>
  <si>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</si>
  <si>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</si>
  <si>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</si>
  <si>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</si>
  <si>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</si>
  <si>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</si>
  <si>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</si>
  <si>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</si>
  <si>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</si>
  <si>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</si>
  <si>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</si>
  <si>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</si>
  <si>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</si>
  <si>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</si>
  <si>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</si>
  <si>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</si>
  <si>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</si>
  <si>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</si>
  <si>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</si>
  <si>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</si>
  <si>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</si>
  <si>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</si>
  <si>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</si>
  <si>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24/08/19 - VENCIMENTO 30/08/19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</si>
</sst>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290484</v>
      </c>
      <c r="C7" s="9">
        <f t="shared" si="0"/>
        <v>386711</v>
      </c>
      <c r="D7" s="9">
        <f t="shared" si="0"/>
        <v>403295</v>
      </c>
      <c r="E7" s="9">
        <f>+E8+E20+E24+E27</f>
        <v>54568</v>
      </c>
      <c r="F7" s="9">
        <f>+F8+F20+F24+F27</f>
        <v>170164</v>
      </c>
      <c r="G7" s="9">
        <f t="shared" si="0"/>
        <v>233566</v>
      </c>
      <c r="H7" s="9">
        <f t="shared" si="0"/>
        <v>181842</v>
      </c>
      <c r="I7" s="9">
        <f t="shared" si="0"/>
        <v>172043</v>
      </c>
      <c r="J7" s="9">
        <f t="shared" si="0"/>
        <v>51649</v>
      </c>
      <c r="K7" s="9">
        <f t="shared" si="0"/>
        <v>80896</v>
      </c>
      <c r="L7" s="9">
        <f t="shared" si="0"/>
        <v>185847</v>
      </c>
      <c r="M7" s="9">
        <f t="shared" si="0"/>
        <v>241042</v>
      </c>
      <c r="N7" s="9">
        <f t="shared" si="0"/>
        <v>64079</v>
      </c>
      <c r="O7" s="9">
        <f t="shared" si="0"/>
        <v>159880</v>
      </c>
      <c r="P7" s="9">
        <f t="shared" si="0"/>
        <v>2676066</v>
      </c>
      <c r="Q7" s="43"/>
      <c r="R7"/>
      <c r="S7"/>
    </row>
    <row r="8" spans="1:19" ht="17.25" customHeight="1">
      <c r="A8" s="10" t="s">
        <v>31</v>
      </c>
      <c r="B8" s="11">
        <f>B9+B12+B16</f>
        <v>150347</v>
      </c>
      <c r="C8" s="11">
        <f aca="true" t="shared" si="1" ref="C8:O8">C9+C12+C16</f>
        <v>208096</v>
      </c>
      <c r="D8" s="11">
        <f t="shared" si="1"/>
        <v>201847</v>
      </c>
      <c r="E8" s="11">
        <f>E9+E12+E16</f>
        <v>26070</v>
      </c>
      <c r="F8" s="11">
        <f>F9+F12+F16</f>
        <v>86230</v>
      </c>
      <c r="G8" s="11">
        <f t="shared" si="1"/>
        <v>125952</v>
      </c>
      <c r="H8" s="11">
        <f t="shared" si="1"/>
        <v>98846</v>
      </c>
      <c r="I8" s="11">
        <f t="shared" si="1"/>
        <v>82160</v>
      </c>
      <c r="J8" s="11">
        <f t="shared" si="1"/>
        <v>28983</v>
      </c>
      <c r="K8" s="11">
        <f t="shared" si="1"/>
        <v>44799</v>
      </c>
      <c r="L8" s="11">
        <f t="shared" si="1"/>
        <v>94539</v>
      </c>
      <c r="M8" s="11">
        <f t="shared" si="1"/>
        <v>129452</v>
      </c>
      <c r="N8" s="11">
        <f t="shared" si="1"/>
        <v>31007</v>
      </c>
      <c r="O8" s="11">
        <f t="shared" si="1"/>
        <v>97663</v>
      </c>
      <c r="P8" s="11">
        <f>SUM(B8:O8)</f>
        <v>1405991</v>
      </c>
      <c r="Q8"/>
      <c r="R8"/>
      <c r="S8"/>
    </row>
    <row r="9" spans="1:19" ht="17.25" customHeight="1">
      <c r="A9" s="15" t="s">
        <v>9</v>
      </c>
      <c r="B9" s="13">
        <f>+B10+B11</f>
        <v>21308</v>
      </c>
      <c r="C9" s="13">
        <f aca="true" t="shared" si="2" ref="C9:O9">+C10+C11</f>
        <v>32020</v>
      </c>
      <c r="D9" s="13">
        <f t="shared" si="2"/>
        <v>27890</v>
      </c>
      <c r="E9" s="13">
        <f>+E10+E11</f>
        <v>4493</v>
      </c>
      <c r="F9" s="13">
        <f>+F10+F11</f>
        <v>10877</v>
      </c>
      <c r="G9" s="13">
        <f t="shared" si="2"/>
        <v>17819</v>
      </c>
      <c r="H9" s="13">
        <f t="shared" si="2"/>
        <v>11942</v>
      </c>
      <c r="I9" s="13">
        <f t="shared" si="2"/>
        <v>7722</v>
      </c>
      <c r="J9" s="13">
        <f t="shared" si="2"/>
        <v>2021</v>
      </c>
      <c r="K9" s="13">
        <f t="shared" si="2"/>
        <v>4459</v>
      </c>
      <c r="L9" s="13">
        <f t="shared" si="2"/>
        <v>6444</v>
      </c>
      <c r="M9" s="13">
        <f t="shared" si="2"/>
        <v>10312</v>
      </c>
      <c r="N9" s="13">
        <f t="shared" si="2"/>
        <v>4558</v>
      </c>
      <c r="O9" s="13">
        <f t="shared" si="2"/>
        <v>16401</v>
      </c>
      <c r="P9" s="11">
        <f aca="true" t="shared" si="3" ref="P9:P27">SUM(B9:O9)</f>
        <v>178266</v>
      </c>
      <c r="Q9"/>
      <c r="R9"/>
      <c r="S9"/>
    </row>
    <row r="10" spans="1:19" ht="17.25" customHeight="1">
      <c r="A10" s="29" t="s">
        <v>10</v>
      </c>
      <c r="B10" s="13">
        <v>21308</v>
      </c>
      <c r="C10" s="13">
        <v>32020</v>
      </c>
      <c r="D10" s="13">
        <v>27890</v>
      </c>
      <c r="E10" s="13">
        <v>4493</v>
      </c>
      <c r="F10" s="13">
        <v>10877</v>
      </c>
      <c r="G10" s="13">
        <v>17819</v>
      </c>
      <c r="H10" s="13">
        <v>11942</v>
      </c>
      <c r="I10" s="13">
        <v>7722</v>
      </c>
      <c r="J10" s="13">
        <v>2021</v>
      </c>
      <c r="K10" s="13">
        <v>4459</v>
      </c>
      <c r="L10" s="13">
        <v>6444</v>
      </c>
      <c r="M10" s="13">
        <v>10312</v>
      </c>
      <c r="N10" s="13">
        <v>4558</v>
      </c>
      <c r="O10" s="13">
        <v>16401</v>
      </c>
      <c r="P10" s="11">
        <f t="shared" si="3"/>
        <v>178266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121240</v>
      </c>
      <c r="C12" s="17">
        <f t="shared" si="4"/>
        <v>165337</v>
      </c>
      <c r="D12" s="17">
        <f t="shared" si="4"/>
        <v>163997</v>
      </c>
      <c r="E12" s="17">
        <f>SUM(E13:E15)</f>
        <v>20004</v>
      </c>
      <c r="F12" s="17">
        <f>SUM(F13:F15)</f>
        <v>70904</v>
      </c>
      <c r="G12" s="17">
        <f t="shared" si="4"/>
        <v>102059</v>
      </c>
      <c r="H12" s="17">
        <f t="shared" si="4"/>
        <v>81288</v>
      </c>
      <c r="I12" s="17">
        <f t="shared" si="4"/>
        <v>69148</v>
      </c>
      <c r="J12" s="17">
        <f t="shared" si="4"/>
        <v>24966</v>
      </c>
      <c r="K12" s="17">
        <f t="shared" si="4"/>
        <v>37863</v>
      </c>
      <c r="L12" s="17">
        <f t="shared" si="4"/>
        <v>81741</v>
      </c>
      <c r="M12" s="17">
        <f t="shared" si="4"/>
        <v>111590</v>
      </c>
      <c r="N12" s="17">
        <f t="shared" si="4"/>
        <v>24329</v>
      </c>
      <c r="O12" s="17">
        <f t="shared" si="4"/>
        <v>77275</v>
      </c>
      <c r="P12" s="11">
        <f t="shared" si="3"/>
        <v>1151741</v>
      </c>
      <c r="Q12"/>
      <c r="R12"/>
      <c r="S12"/>
    </row>
    <row r="13" spans="1:19" s="58" customFormat="1" ht="17.25" customHeight="1">
      <c r="A13" s="63" t="s">
        <v>12</v>
      </c>
      <c r="B13" s="64">
        <v>55310</v>
      </c>
      <c r="C13" s="64">
        <v>80650</v>
      </c>
      <c r="D13" s="64">
        <v>82377</v>
      </c>
      <c r="E13" s="64">
        <v>10553</v>
      </c>
      <c r="F13" s="64">
        <v>35546</v>
      </c>
      <c r="G13" s="64">
        <v>48636</v>
      </c>
      <c r="H13" s="64">
        <v>36840</v>
      </c>
      <c r="I13" s="64">
        <v>32889</v>
      </c>
      <c r="J13" s="64">
        <v>9908</v>
      </c>
      <c r="K13" s="64">
        <v>16161</v>
      </c>
      <c r="L13" s="64">
        <v>36316</v>
      </c>
      <c r="M13" s="64">
        <v>46221</v>
      </c>
      <c r="N13" s="64">
        <v>10545</v>
      </c>
      <c r="O13" s="64">
        <v>33310</v>
      </c>
      <c r="P13" s="11">
        <f t="shared" si="3"/>
        <v>535262</v>
      </c>
      <c r="Q13" s="65"/>
      <c r="R13" s="66"/>
      <c r="S13"/>
    </row>
    <row r="14" spans="1:19" s="58" customFormat="1" ht="17.25" customHeight="1">
      <c r="A14" s="63" t="s">
        <v>13</v>
      </c>
      <c r="B14" s="64">
        <v>60909</v>
      </c>
      <c r="C14" s="64">
        <v>76854</v>
      </c>
      <c r="D14" s="64">
        <v>75646</v>
      </c>
      <c r="E14" s="64">
        <v>8483</v>
      </c>
      <c r="F14" s="64">
        <v>33220</v>
      </c>
      <c r="G14" s="64">
        <v>48821</v>
      </c>
      <c r="H14" s="64">
        <v>41418</v>
      </c>
      <c r="I14" s="64">
        <v>33944</v>
      </c>
      <c r="J14" s="64">
        <v>14426</v>
      </c>
      <c r="K14" s="64">
        <v>20488</v>
      </c>
      <c r="L14" s="64">
        <v>43244</v>
      </c>
      <c r="M14" s="64">
        <v>61937</v>
      </c>
      <c r="N14" s="64">
        <v>11917</v>
      </c>
      <c r="O14" s="64">
        <v>39619</v>
      </c>
      <c r="P14" s="11">
        <f t="shared" si="3"/>
        <v>570926</v>
      </c>
      <c r="Q14" s="65"/>
      <c r="R14"/>
      <c r="S14"/>
    </row>
    <row r="15" spans="1:19" ht="17.25" customHeight="1">
      <c r="A15" s="14" t="s">
        <v>14</v>
      </c>
      <c r="B15" s="13">
        <v>5021</v>
      </c>
      <c r="C15" s="13">
        <v>7833</v>
      </c>
      <c r="D15" s="13">
        <v>5974</v>
      </c>
      <c r="E15" s="13">
        <v>968</v>
      </c>
      <c r="F15" s="13">
        <v>2138</v>
      </c>
      <c r="G15" s="13">
        <v>4602</v>
      </c>
      <c r="H15" s="13">
        <v>3030</v>
      </c>
      <c r="I15" s="13">
        <v>2315</v>
      </c>
      <c r="J15" s="13">
        <v>632</v>
      </c>
      <c r="K15" s="13">
        <v>1214</v>
      </c>
      <c r="L15" s="13">
        <v>2181</v>
      </c>
      <c r="M15" s="13">
        <v>3432</v>
      </c>
      <c r="N15" s="13">
        <v>1867</v>
      </c>
      <c r="O15" s="13">
        <v>4346</v>
      </c>
      <c r="P15" s="11">
        <f t="shared" si="3"/>
        <v>45553</v>
      </c>
      <c r="Q15"/>
      <c r="R15"/>
      <c r="S15"/>
    </row>
    <row r="16" spans="1:16" ht="17.25" customHeight="1">
      <c r="A16" s="15" t="s">
        <v>27</v>
      </c>
      <c r="B16" s="13">
        <f>B17+B18+B19</f>
        <v>7799</v>
      </c>
      <c r="C16" s="13">
        <f aca="true" t="shared" si="5" ref="C16:O16">C17+C18+C19</f>
        <v>10739</v>
      </c>
      <c r="D16" s="13">
        <f t="shared" si="5"/>
        <v>9960</v>
      </c>
      <c r="E16" s="13">
        <f>E17+E18+E19</f>
        <v>1573</v>
      </c>
      <c r="F16" s="13">
        <f>F17+F18+F19</f>
        <v>4449</v>
      </c>
      <c r="G16" s="13">
        <f t="shared" si="5"/>
        <v>6074</v>
      </c>
      <c r="H16" s="13">
        <f t="shared" si="5"/>
        <v>5616</v>
      </c>
      <c r="I16" s="13">
        <f t="shared" si="5"/>
        <v>5290</v>
      </c>
      <c r="J16" s="13">
        <f t="shared" si="5"/>
        <v>1996</v>
      </c>
      <c r="K16" s="13">
        <f t="shared" si="5"/>
        <v>2477</v>
      </c>
      <c r="L16" s="13">
        <f t="shared" si="5"/>
        <v>6354</v>
      </c>
      <c r="M16" s="13">
        <f t="shared" si="5"/>
        <v>7550</v>
      </c>
      <c r="N16" s="13">
        <f t="shared" si="5"/>
        <v>2120</v>
      </c>
      <c r="O16" s="13">
        <f t="shared" si="5"/>
        <v>3987</v>
      </c>
      <c r="P16" s="11">
        <f t="shared" si="3"/>
        <v>75984</v>
      </c>
    </row>
    <row r="17" spans="1:19" ht="17.25" customHeight="1">
      <c r="A17" s="14" t="s">
        <v>28</v>
      </c>
      <c r="B17" s="13">
        <v>7792</v>
      </c>
      <c r="C17" s="13">
        <v>10724</v>
      </c>
      <c r="D17" s="13">
        <v>9951</v>
      </c>
      <c r="E17" s="13">
        <v>1573</v>
      </c>
      <c r="F17" s="13">
        <v>4449</v>
      </c>
      <c r="G17" s="13">
        <v>6066</v>
      </c>
      <c r="H17" s="13">
        <v>5611</v>
      </c>
      <c r="I17" s="13">
        <v>5285</v>
      </c>
      <c r="J17" s="13">
        <v>1993</v>
      </c>
      <c r="K17" s="13">
        <v>2472</v>
      </c>
      <c r="L17" s="13">
        <v>6349</v>
      </c>
      <c r="M17" s="13">
        <v>7544</v>
      </c>
      <c r="N17" s="13">
        <v>2118</v>
      </c>
      <c r="O17" s="13">
        <v>3974</v>
      </c>
      <c r="P17" s="11">
        <f t="shared" si="3"/>
        <v>75901</v>
      </c>
      <c r="Q17"/>
      <c r="R17"/>
      <c r="S17"/>
    </row>
    <row r="18" spans="1:19" ht="17.25" customHeight="1">
      <c r="A18" s="14" t="s">
        <v>29</v>
      </c>
      <c r="B18" s="13">
        <v>0</v>
      </c>
      <c r="C18" s="13">
        <v>6</v>
      </c>
      <c r="D18" s="13">
        <v>2</v>
      </c>
      <c r="E18" s="13">
        <v>0</v>
      </c>
      <c r="F18" s="13">
        <v>0</v>
      </c>
      <c r="G18" s="13">
        <v>6</v>
      </c>
      <c r="H18" s="13">
        <v>5</v>
      </c>
      <c r="I18" s="13">
        <v>4</v>
      </c>
      <c r="J18" s="13">
        <v>3</v>
      </c>
      <c r="K18" s="13">
        <v>5</v>
      </c>
      <c r="L18" s="13">
        <v>3</v>
      </c>
      <c r="M18" s="13">
        <v>6</v>
      </c>
      <c r="N18" s="13">
        <v>1</v>
      </c>
      <c r="O18" s="13">
        <v>7</v>
      </c>
      <c r="P18" s="11">
        <f t="shared" si="3"/>
        <v>48</v>
      </c>
      <c r="Q18"/>
      <c r="R18"/>
      <c r="S18"/>
    </row>
    <row r="19" spans="1:19" ht="17.25" customHeight="1">
      <c r="A19" s="14" t="s">
        <v>30</v>
      </c>
      <c r="B19" s="13">
        <v>7</v>
      </c>
      <c r="C19" s="13">
        <v>9</v>
      </c>
      <c r="D19" s="13">
        <v>7</v>
      </c>
      <c r="E19" s="13">
        <v>0</v>
      </c>
      <c r="F19" s="13">
        <v>0</v>
      </c>
      <c r="G19" s="13">
        <v>2</v>
      </c>
      <c r="H19" s="13">
        <v>0</v>
      </c>
      <c r="I19" s="13">
        <v>1</v>
      </c>
      <c r="J19" s="13">
        <v>0</v>
      </c>
      <c r="K19" s="13">
        <v>0</v>
      </c>
      <c r="L19" s="13">
        <v>2</v>
      </c>
      <c r="M19" s="13">
        <v>0</v>
      </c>
      <c r="N19" s="13">
        <v>1</v>
      </c>
      <c r="O19" s="13">
        <v>6</v>
      </c>
      <c r="P19" s="11">
        <f t="shared" si="3"/>
        <v>35</v>
      </c>
      <c r="Q19"/>
      <c r="R19"/>
      <c r="S19"/>
    </row>
    <row r="20" spans="1:19" ht="17.25" customHeight="1">
      <c r="A20" s="16" t="s">
        <v>15</v>
      </c>
      <c r="B20" s="11">
        <f>+B21+B22+B23</f>
        <v>74039</v>
      </c>
      <c r="C20" s="11">
        <f aca="true" t="shared" si="6" ref="C20:O20">+C21+C22+C23</f>
        <v>88598</v>
      </c>
      <c r="D20" s="11">
        <f t="shared" si="6"/>
        <v>101328</v>
      </c>
      <c r="E20" s="11">
        <f>+E21+E22+E23</f>
        <v>13711</v>
      </c>
      <c r="F20" s="11">
        <f>+F21+F22+F23</f>
        <v>39375</v>
      </c>
      <c r="G20" s="11">
        <f t="shared" si="6"/>
        <v>51603</v>
      </c>
      <c r="H20" s="11">
        <f t="shared" si="6"/>
        <v>44048</v>
      </c>
      <c r="I20" s="11">
        <f t="shared" si="6"/>
        <v>58012</v>
      </c>
      <c r="J20" s="11">
        <f t="shared" si="6"/>
        <v>15801</v>
      </c>
      <c r="K20" s="11">
        <f t="shared" si="6"/>
        <v>23195</v>
      </c>
      <c r="L20" s="11">
        <f t="shared" si="6"/>
        <v>61108</v>
      </c>
      <c r="M20" s="11">
        <f t="shared" si="6"/>
        <v>73204</v>
      </c>
      <c r="N20" s="11">
        <f t="shared" si="6"/>
        <v>18104</v>
      </c>
      <c r="O20" s="11">
        <f t="shared" si="6"/>
        <v>33830</v>
      </c>
      <c r="P20" s="11">
        <f t="shared" si="3"/>
        <v>695956</v>
      </c>
      <c r="Q20"/>
      <c r="R20"/>
      <c r="S20"/>
    </row>
    <row r="21" spans="1:19" s="58" customFormat="1" ht="17.25" customHeight="1">
      <c r="A21" s="53" t="s">
        <v>16</v>
      </c>
      <c r="B21" s="64">
        <v>43468</v>
      </c>
      <c r="C21" s="64">
        <v>56739</v>
      </c>
      <c r="D21" s="64">
        <v>64530</v>
      </c>
      <c r="E21" s="64">
        <v>9298</v>
      </c>
      <c r="F21" s="64">
        <v>24964</v>
      </c>
      <c r="G21" s="64">
        <v>32648</v>
      </c>
      <c r="H21" s="64">
        <v>25788</v>
      </c>
      <c r="I21" s="64">
        <v>34799</v>
      </c>
      <c r="J21" s="64">
        <v>9208</v>
      </c>
      <c r="K21" s="64">
        <v>12943</v>
      </c>
      <c r="L21" s="64">
        <v>33359</v>
      </c>
      <c r="M21" s="64">
        <v>39657</v>
      </c>
      <c r="N21" s="64">
        <v>10439</v>
      </c>
      <c r="O21" s="64">
        <v>19606</v>
      </c>
      <c r="P21" s="11">
        <f t="shared" si="3"/>
        <v>417446</v>
      </c>
      <c r="Q21" s="65"/>
      <c r="R21"/>
      <c r="S21"/>
    </row>
    <row r="22" spans="1:19" s="58" customFormat="1" ht="17.25" customHeight="1">
      <c r="A22" s="53" t="s">
        <v>17</v>
      </c>
      <c r="B22" s="64">
        <v>28069</v>
      </c>
      <c r="C22" s="64">
        <v>28768</v>
      </c>
      <c r="D22" s="64">
        <v>33951</v>
      </c>
      <c r="E22" s="64">
        <v>3951</v>
      </c>
      <c r="F22" s="64">
        <v>13406</v>
      </c>
      <c r="G22" s="64">
        <v>17303</v>
      </c>
      <c r="H22" s="64">
        <v>17027</v>
      </c>
      <c r="I22" s="64">
        <v>21671</v>
      </c>
      <c r="J22" s="64">
        <v>6219</v>
      </c>
      <c r="K22" s="64">
        <v>9584</v>
      </c>
      <c r="L22" s="64">
        <v>26214</v>
      </c>
      <c r="M22" s="64">
        <v>31550</v>
      </c>
      <c r="N22" s="64">
        <v>6956</v>
      </c>
      <c r="O22" s="64">
        <v>12896</v>
      </c>
      <c r="P22" s="11">
        <f t="shared" si="3"/>
        <v>257565</v>
      </c>
      <c r="Q22" s="65"/>
      <c r="R22"/>
      <c r="S22"/>
    </row>
    <row r="23" spans="1:19" ht="17.25" customHeight="1">
      <c r="A23" s="12" t="s">
        <v>18</v>
      </c>
      <c r="B23" s="13">
        <v>2502</v>
      </c>
      <c r="C23" s="13">
        <v>3091</v>
      </c>
      <c r="D23" s="13">
        <v>2847</v>
      </c>
      <c r="E23" s="13">
        <v>462</v>
      </c>
      <c r="F23" s="13">
        <v>1005</v>
      </c>
      <c r="G23" s="13">
        <v>1652</v>
      </c>
      <c r="H23" s="13">
        <v>1233</v>
      </c>
      <c r="I23" s="13">
        <v>1542</v>
      </c>
      <c r="J23" s="13">
        <v>374</v>
      </c>
      <c r="K23" s="13">
        <v>668</v>
      </c>
      <c r="L23" s="13">
        <v>1535</v>
      </c>
      <c r="M23" s="13">
        <v>1997</v>
      </c>
      <c r="N23" s="13">
        <v>709</v>
      </c>
      <c r="O23" s="13">
        <v>1328</v>
      </c>
      <c r="P23" s="11">
        <f t="shared" si="3"/>
        <v>20945</v>
      </c>
      <c r="Q23"/>
      <c r="R23"/>
      <c r="S23"/>
    </row>
    <row r="24" spans="1:19" ht="17.25" customHeight="1">
      <c r="A24" s="16" t="s">
        <v>19</v>
      </c>
      <c r="B24" s="13">
        <f>+B25+B26</f>
        <v>66098</v>
      </c>
      <c r="C24" s="13">
        <f aca="true" t="shared" si="7" ref="C24:O24">+C25+C26</f>
        <v>90017</v>
      </c>
      <c r="D24" s="13">
        <f t="shared" si="7"/>
        <v>100120</v>
      </c>
      <c r="E24" s="13">
        <f>+E25+E26</f>
        <v>14787</v>
      </c>
      <c r="F24" s="13">
        <f>+F25+F26</f>
        <v>44559</v>
      </c>
      <c r="G24" s="13">
        <f t="shared" si="7"/>
        <v>56011</v>
      </c>
      <c r="H24" s="13">
        <f t="shared" si="7"/>
        <v>38948</v>
      </c>
      <c r="I24" s="13">
        <f t="shared" si="7"/>
        <v>31871</v>
      </c>
      <c r="J24" s="13">
        <f t="shared" si="7"/>
        <v>6865</v>
      </c>
      <c r="K24" s="13">
        <f t="shared" si="7"/>
        <v>12902</v>
      </c>
      <c r="L24" s="13">
        <f t="shared" si="7"/>
        <v>30200</v>
      </c>
      <c r="M24" s="13">
        <f t="shared" si="7"/>
        <v>38386</v>
      </c>
      <c r="N24" s="13">
        <f t="shared" si="7"/>
        <v>12801</v>
      </c>
      <c r="O24" s="13">
        <f t="shared" si="7"/>
        <v>28387</v>
      </c>
      <c r="P24" s="11">
        <f t="shared" si="3"/>
        <v>571952</v>
      </c>
      <c r="Q24" s="44"/>
      <c r="R24"/>
      <c r="S24"/>
    </row>
    <row r="25" spans="1:19" ht="17.25" customHeight="1">
      <c r="A25" s="12" t="s">
        <v>32</v>
      </c>
      <c r="B25" s="13">
        <v>46335</v>
      </c>
      <c r="C25" s="13">
        <v>64562</v>
      </c>
      <c r="D25" s="13">
        <v>71506</v>
      </c>
      <c r="E25" s="13">
        <v>11484</v>
      </c>
      <c r="F25" s="13">
        <v>30376</v>
      </c>
      <c r="G25" s="13">
        <v>39729</v>
      </c>
      <c r="H25" s="13">
        <v>27188</v>
      </c>
      <c r="I25" s="13">
        <v>22189</v>
      </c>
      <c r="J25" s="13">
        <v>5153</v>
      </c>
      <c r="K25" s="13">
        <v>9532</v>
      </c>
      <c r="L25" s="13">
        <v>20291</v>
      </c>
      <c r="M25" s="13">
        <v>27505</v>
      </c>
      <c r="N25" s="13">
        <v>9971</v>
      </c>
      <c r="O25" s="13">
        <v>19545</v>
      </c>
      <c r="P25" s="11">
        <f t="shared" si="3"/>
        <v>405366</v>
      </c>
      <c r="Q25" s="43"/>
      <c r="R25"/>
      <c r="S25"/>
    </row>
    <row r="26" spans="1:19" ht="17.25" customHeight="1">
      <c r="A26" s="12" t="s">
        <v>33</v>
      </c>
      <c r="B26" s="13">
        <v>19763</v>
      </c>
      <c r="C26" s="13">
        <v>25455</v>
      </c>
      <c r="D26" s="13">
        <v>28614</v>
      </c>
      <c r="E26" s="13">
        <v>3303</v>
      </c>
      <c r="F26" s="13">
        <v>14183</v>
      </c>
      <c r="G26" s="13">
        <v>16282</v>
      </c>
      <c r="H26" s="13">
        <v>11760</v>
      </c>
      <c r="I26" s="13">
        <v>9682</v>
      </c>
      <c r="J26" s="13">
        <v>1712</v>
      </c>
      <c r="K26" s="13">
        <v>3370</v>
      </c>
      <c r="L26" s="13">
        <v>9909</v>
      </c>
      <c r="M26" s="13">
        <v>10881</v>
      </c>
      <c r="N26" s="13">
        <v>2830</v>
      </c>
      <c r="O26" s="13">
        <v>8842</v>
      </c>
      <c r="P26" s="11">
        <f t="shared" si="3"/>
        <v>166586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2167</v>
      </c>
      <c r="O27" s="11">
        <v>0</v>
      </c>
      <c r="P27" s="11">
        <f t="shared" si="3"/>
        <v>2167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1071585.44</v>
      </c>
      <c r="C42" s="22">
        <f t="shared" si="10"/>
        <v>1530039.9699999997</v>
      </c>
      <c r="D42" s="22">
        <f t="shared" si="10"/>
        <v>1573594.66</v>
      </c>
      <c r="E42" s="22">
        <f t="shared" si="10"/>
        <v>288048.1</v>
      </c>
      <c r="F42" s="22">
        <f t="shared" si="10"/>
        <v>569648.53</v>
      </c>
      <c r="G42" s="22">
        <f t="shared" si="10"/>
        <v>811398.9600000001</v>
      </c>
      <c r="H42" s="22">
        <f t="shared" si="10"/>
        <v>739599.89</v>
      </c>
      <c r="I42" s="22">
        <f t="shared" si="10"/>
        <v>601518.5700000001</v>
      </c>
      <c r="J42" s="22">
        <f t="shared" si="10"/>
        <v>186489.81</v>
      </c>
      <c r="K42" s="22">
        <f t="shared" si="10"/>
        <v>303769.23000000004</v>
      </c>
      <c r="L42" s="22">
        <f t="shared" si="10"/>
        <v>532157.7100000001</v>
      </c>
      <c r="M42" s="22">
        <f t="shared" si="10"/>
        <v>792827.69</v>
      </c>
      <c r="N42" s="22">
        <f t="shared" si="10"/>
        <v>271118.7</v>
      </c>
      <c r="O42" s="22">
        <f t="shared" si="10"/>
        <v>572381.52</v>
      </c>
      <c r="P42" s="22">
        <f aca="true" t="shared" si="11" ref="P42:P47">SUM(B42:O42)</f>
        <v>9844178.779999997</v>
      </c>
      <c r="Q42"/>
      <c r="R42"/>
      <c r="S42"/>
    </row>
    <row r="43" spans="1:19" ht="17.25" customHeight="1">
      <c r="A43" s="16" t="s">
        <v>59</v>
      </c>
      <c r="B43" s="23">
        <f>SUM(B44:B52)</f>
        <v>1054128.02</v>
      </c>
      <c r="C43" s="23">
        <f aca="true" t="shared" si="12" ref="C43:O43">SUM(C44:C52)</f>
        <v>1505807.9899999998</v>
      </c>
      <c r="D43" s="23">
        <f t="shared" si="12"/>
        <v>1565483.9</v>
      </c>
      <c r="E43" s="23">
        <f t="shared" si="12"/>
        <v>288048.1</v>
      </c>
      <c r="F43" s="23">
        <f t="shared" si="12"/>
        <v>562396.93</v>
      </c>
      <c r="G43" s="23">
        <f t="shared" si="12"/>
        <v>788343.9400000001</v>
      </c>
      <c r="H43" s="23">
        <f t="shared" si="12"/>
        <v>739599.89</v>
      </c>
      <c r="I43" s="23">
        <f t="shared" si="12"/>
        <v>592779.03</v>
      </c>
      <c r="J43" s="23">
        <f t="shared" si="12"/>
        <v>184917.3</v>
      </c>
      <c r="K43" s="23">
        <f t="shared" si="12"/>
        <v>299148.57000000007</v>
      </c>
      <c r="L43" s="23">
        <f t="shared" si="12"/>
        <v>530692.92</v>
      </c>
      <c r="M43" s="23">
        <f t="shared" si="12"/>
        <v>783888.7</v>
      </c>
      <c r="N43" s="23">
        <f t="shared" si="12"/>
        <v>266768.31</v>
      </c>
      <c r="O43" s="23">
        <f t="shared" si="12"/>
        <v>569031.88</v>
      </c>
      <c r="P43" s="23">
        <f t="shared" si="11"/>
        <v>9731035.48</v>
      </c>
      <c r="Q43"/>
      <c r="R43"/>
      <c r="S43"/>
    </row>
    <row r="44" spans="1:19" ht="17.25" customHeight="1">
      <c r="A44" s="34" t="s">
        <v>54</v>
      </c>
      <c r="B44" s="23">
        <f>ROUND(B30*B7,2)</f>
        <v>967398.87</v>
      </c>
      <c r="C44" s="23">
        <f aca="true" t="shared" si="13" ref="C44:O44">ROUND(C30*C7,2)</f>
        <v>1437056.75</v>
      </c>
      <c r="D44" s="23">
        <f t="shared" si="13"/>
        <v>1559098.14</v>
      </c>
      <c r="E44" s="23">
        <f t="shared" si="13"/>
        <v>288048.1</v>
      </c>
      <c r="F44" s="23">
        <f t="shared" si="13"/>
        <v>560179.89</v>
      </c>
      <c r="G44" s="23">
        <f t="shared" si="13"/>
        <v>784898.54</v>
      </c>
      <c r="H44" s="23">
        <f t="shared" si="13"/>
        <v>702692.04</v>
      </c>
      <c r="I44" s="23">
        <f t="shared" si="13"/>
        <v>589402.11</v>
      </c>
      <c r="J44" s="23">
        <f t="shared" si="13"/>
        <v>181417.11</v>
      </c>
      <c r="K44" s="23">
        <f t="shared" si="13"/>
        <v>269238.07</v>
      </c>
      <c r="L44" s="23">
        <f t="shared" si="13"/>
        <v>528437.36</v>
      </c>
      <c r="M44" s="23">
        <f t="shared" si="13"/>
        <v>687741.03</v>
      </c>
      <c r="N44" s="23">
        <f t="shared" si="13"/>
        <v>229627.1</v>
      </c>
      <c r="O44" s="23">
        <f t="shared" si="13"/>
        <v>529490.58</v>
      </c>
      <c r="P44" s="23">
        <f t="shared" si="11"/>
        <v>9314725.69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65938.03</v>
      </c>
      <c r="C49" s="35">
        <f>ROUND((C32-1)*C44,2)</f>
        <v>42519.41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22283.64</v>
      </c>
      <c r="I49" s="36">
        <f t="shared" si="14"/>
        <v>0</v>
      </c>
      <c r="J49" s="35">
        <f>ROUND((J32-1)*J44,2)</f>
        <v>19917.1</v>
      </c>
      <c r="K49" s="35">
        <f>ROUND((K32-1)*K44,2)</f>
        <v>51718.08</v>
      </c>
      <c r="L49" s="36">
        <f t="shared" si="14"/>
        <v>0</v>
      </c>
      <c r="M49" s="35">
        <f>ROUND((M32-1)*M44,2)</f>
        <v>46745.46</v>
      </c>
      <c r="N49" s="35">
        <f>ROUND((N32-1)*N44,2)</f>
        <v>33012.26</v>
      </c>
      <c r="O49" s="35">
        <f>ROUND((O32-1)*O44,2)</f>
        <v>35425.75</v>
      </c>
      <c r="P49" s="23">
        <f aca="true" t="shared" si="15" ref="P49:P55">SUM(B49:O49)</f>
        <v>317559.73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-91624.4</v>
      </c>
      <c r="C57" s="35">
        <f t="shared" si="16"/>
        <v>-137707.06</v>
      </c>
      <c r="D57" s="35">
        <f t="shared" si="16"/>
        <v>-120994.75</v>
      </c>
      <c r="E57" s="35">
        <f t="shared" si="16"/>
        <v>-69307.94</v>
      </c>
      <c r="F57" s="35">
        <f t="shared" si="16"/>
        <v>-46771.1</v>
      </c>
      <c r="G57" s="35">
        <f t="shared" si="16"/>
        <v>-76621.7</v>
      </c>
      <c r="H57" s="35">
        <f t="shared" si="16"/>
        <v>-59126.45</v>
      </c>
      <c r="I57" s="35">
        <f t="shared" si="16"/>
        <v>-33204.6</v>
      </c>
      <c r="J57" s="35">
        <f t="shared" si="16"/>
        <v>-13908.539999999999</v>
      </c>
      <c r="K57" s="35">
        <f t="shared" si="16"/>
        <v>-19173.7</v>
      </c>
      <c r="L57" s="35">
        <f t="shared" si="16"/>
        <v>-27709.2</v>
      </c>
      <c r="M57" s="35">
        <f t="shared" si="16"/>
        <v>-44341.6</v>
      </c>
      <c r="N57" s="35">
        <f t="shared" si="16"/>
        <v>-19599.4</v>
      </c>
      <c r="O57" s="35">
        <f t="shared" si="16"/>
        <v>-70524.3</v>
      </c>
      <c r="P57" s="35">
        <f aca="true" t="shared" si="17" ref="P57:P65">SUM(B57:O57)</f>
        <v>-830614.7399999999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-91624.4</v>
      </c>
      <c r="C58" s="35">
        <f t="shared" si="18"/>
        <v>-137686</v>
      </c>
      <c r="D58" s="35">
        <f t="shared" si="18"/>
        <v>-119927</v>
      </c>
      <c r="E58" s="35">
        <f t="shared" si="18"/>
        <v>-19319.9</v>
      </c>
      <c r="F58" s="35">
        <f t="shared" si="18"/>
        <v>-46771.1</v>
      </c>
      <c r="G58" s="35">
        <f t="shared" si="18"/>
        <v>-76621.7</v>
      </c>
      <c r="H58" s="35">
        <f t="shared" si="18"/>
        <v>-51488.2</v>
      </c>
      <c r="I58" s="35">
        <f t="shared" si="18"/>
        <v>-33204.6</v>
      </c>
      <c r="J58" s="35">
        <f t="shared" si="18"/>
        <v>-8690.3</v>
      </c>
      <c r="K58" s="35">
        <f t="shared" si="18"/>
        <v>-19173.7</v>
      </c>
      <c r="L58" s="35">
        <f t="shared" si="18"/>
        <v>-27709.2</v>
      </c>
      <c r="M58" s="35">
        <f t="shared" si="18"/>
        <v>-44341.6</v>
      </c>
      <c r="N58" s="35">
        <f t="shared" si="18"/>
        <v>-19599.4</v>
      </c>
      <c r="O58" s="35">
        <f t="shared" si="18"/>
        <v>-70524.3</v>
      </c>
      <c r="P58" s="35">
        <f t="shared" si="17"/>
        <v>-766681.4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-91624.4</v>
      </c>
      <c r="C59" s="55">
        <f aca="true" t="shared" si="19" ref="C59:O59">-ROUND(C9*$D$3,2)</f>
        <v>-137686</v>
      </c>
      <c r="D59" s="55">
        <f t="shared" si="19"/>
        <v>-119927</v>
      </c>
      <c r="E59" s="55">
        <f t="shared" si="19"/>
        <v>-19319.9</v>
      </c>
      <c r="F59" s="55">
        <f t="shared" si="19"/>
        <v>-46771.1</v>
      </c>
      <c r="G59" s="55">
        <f t="shared" si="19"/>
        <v>-76621.7</v>
      </c>
      <c r="H59" s="55">
        <v>-51488.2</v>
      </c>
      <c r="I59" s="55">
        <f t="shared" si="19"/>
        <v>-33204.6</v>
      </c>
      <c r="J59" s="55">
        <f t="shared" si="19"/>
        <v>-8690.3</v>
      </c>
      <c r="K59" s="55">
        <f t="shared" si="19"/>
        <v>-19173.7</v>
      </c>
      <c r="L59" s="55">
        <f t="shared" si="19"/>
        <v>-27709.2</v>
      </c>
      <c r="M59" s="55">
        <f t="shared" si="19"/>
        <v>-44341.6</v>
      </c>
      <c r="N59" s="55">
        <f t="shared" si="19"/>
        <v>-19599.4</v>
      </c>
      <c r="O59" s="55">
        <f t="shared" si="19"/>
        <v>-70524.3</v>
      </c>
      <c r="P59" s="55">
        <f t="shared" si="17"/>
        <v>-766681.4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979961.04</v>
      </c>
      <c r="C105" s="24">
        <f t="shared" si="22"/>
        <v>1392025.9899999998</v>
      </c>
      <c r="D105" s="24">
        <f t="shared" si="22"/>
        <v>1452599.91</v>
      </c>
      <c r="E105" s="24">
        <f t="shared" si="22"/>
        <v>218740.15999999995</v>
      </c>
      <c r="F105" s="24">
        <f t="shared" si="22"/>
        <v>522877.43000000005</v>
      </c>
      <c r="G105" s="24">
        <f t="shared" si="22"/>
        <v>734777.2600000001</v>
      </c>
      <c r="H105" s="24">
        <f aca="true" t="shared" si="23" ref="H105:M105">+H106+H107</f>
        <v>680473.4400000001</v>
      </c>
      <c r="I105" s="24">
        <f t="shared" si="23"/>
        <v>566165.9500000001</v>
      </c>
      <c r="J105" s="24">
        <f t="shared" si="23"/>
        <v>171008.76</v>
      </c>
      <c r="K105" s="24">
        <f t="shared" si="23"/>
        <v>284595.53</v>
      </c>
      <c r="L105" s="24">
        <f t="shared" si="23"/>
        <v>504448.51</v>
      </c>
      <c r="M105" s="24">
        <f t="shared" si="23"/>
        <v>748486.09</v>
      </c>
      <c r="N105" s="24">
        <f>+N106+N107</f>
        <v>251519.30000000002</v>
      </c>
      <c r="O105" s="24">
        <f>+O106+O107</f>
        <v>501857.22000000003</v>
      </c>
      <c r="P105" s="41">
        <f t="shared" si="21"/>
        <v>9009536.59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962503.62</v>
      </c>
      <c r="C106" s="24">
        <f>IF(C107=0,+C43+C58+C102+C65+C67,+C43+C58+C102+C67)</f>
        <v>1368100.9299999997</v>
      </c>
      <c r="D106" s="24">
        <f t="shared" si="24"/>
        <v>1444489.15</v>
      </c>
      <c r="E106" s="24">
        <f t="shared" si="24"/>
        <v>218740.15999999995</v>
      </c>
      <c r="F106" s="24">
        <f t="shared" si="24"/>
        <v>515625.8300000001</v>
      </c>
      <c r="G106" s="24">
        <f t="shared" si="24"/>
        <v>711722.2400000001</v>
      </c>
      <c r="H106" s="24">
        <f t="shared" si="24"/>
        <v>680473.4400000001</v>
      </c>
      <c r="I106" s="24">
        <f t="shared" si="24"/>
        <v>559574.43</v>
      </c>
      <c r="J106" s="24">
        <f t="shared" si="24"/>
        <v>171008.76</v>
      </c>
      <c r="K106" s="24">
        <f t="shared" si="24"/>
        <v>279974.87000000005</v>
      </c>
      <c r="L106" s="24">
        <f t="shared" si="24"/>
        <v>502983.72000000003</v>
      </c>
      <c r="M106" s="24">
        <f t="shared" si="24"/>
        <v>739547.1</v>
      </c>
      <c r="N106" s="24">
        <f t="shared" si="24"/>
        <v>247168.91</v>
      </c>
      <c r="O106" s="24">
        <f t="shared" si="24"/>
        <v>498507.58</v>
      </c>
      <c r="P106" s="41">
        <f t="shared" si="21"/>
        <v>8900420.739999998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23925.06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6591.52</v>
      </c>
      <c r="J107" s="24">
        <f t="shared" si="26"/>
        <v>0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109115.85</v>
      </c>
      <c r="Q107" s="62"/>
    </row>
    <row r="108" spans="1:18" ht="18.75" customHeight="1">
      <c r="A108" s="16" t="s">
        <v>110</v>
      </c>
      <c r="B108" s="19">
        <v>0</v>
      </c>
      <c r="C108" s="35">
        <v>-306.92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35">
        <v>-2148.02</v>
      </c>
      <c r="J108" s="35">
        <v>-5427.9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41">
        <f t="shared" si="21"/>
        <v>-7882.84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35">
        <f>IF(J103+J53+J107+J108&lt;0,J103+J53+J67+J108,0)</f>
        <v>-3855.3899999999994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41">
        <f t="shared" si="21"/>
        <v>-3855.3899999999994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9009536.589999998</v>
      </c>
      <c r="Q113" s="45"/>
    </row>
    <row r="114" spans="1:16" ht="18.75" customHeight="1">
      <c r="A114" s="26" t="s">
        <v>113</v>
      </c>
      <c r="B114" s="27">
        <v>121930.19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121930.19</v>
      </c>
    </row>
    <row r="115" spans="1:16" ht="18.75" customHeight="1">
      <c r="A115" s="26" t="s">
        <v>114</v>
      </c>
      <c r="B115" s="27">
        <v>858030.85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858030.85</v>
      </c>
    </row>
    <row r="116" spans="1:16" ht="18.75" customHeight="1">
      <c r="A116" s="26" t="s">
        <v>115</v>
      </c>
      <c r="B116" s="38">
        <v>0</v>
      </c>
      <c r="C116" s="27">
        <v>1392026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1392026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218740.16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218740.16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522877.43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522877.43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680473.44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680473.44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171008.76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171008.76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284595.52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284595.52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734777.26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734777.26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566165.96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566165.96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504448.51</v>
      </c>
      <c r="M143" s="38">
        <v>0</v>
      </c>
      <c r="N143" s="38">
        <v>0</v>
      </c>
      <c r="O143" s="38">
        <v>0</v>
      </c>
      <c r="P143" s="39">
        <f t="shared" si="28"/>
        <v>504448.51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1452599.9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1452599.9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748486.1</v>
      </c>
      <c r="N145" s="71">
        <v>0</v>
      </c>
      <c r="O145" s="71">
        <v>0</v>
      </c>
      <c r="P145" s="39">
        <f t="shared" si="28"/>
        <v>748486.1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251519.29</v>
      </c>
      <c r="O146" s="71">
        <v>0</v>
      </c>
      <c r="P146" s="39">
        <f>SUM(B146:O146)</f>
        <v>251519.29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501857.22</v>
      </c>
      <c r="P147" s="76">
        <f>SUM(B147:O147)</f>
        <v>501857.22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2019-08-30T17:54:11Z</dcterms:modified>
  <cp:category/>
  <cp:version/>
  <cp:contentType/>
  <cp:contentStatus/>
</cp:coreProperties>
</file>