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CONCESSÃO'!$A$1:$U$134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<sst xmlns="http://schemas.openxmlformats.org/spreadsheetml/2006/main" count="178" uniqueCount="170">
  <si>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</si>
  <si>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</si>
  <si>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</si>
  <si>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</si>
  <si>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</si>
  <si>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</si>
  <si>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</si>
  <si>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</si>
  <si>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</si>
  <si>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</si>
  <si>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</si>
  <si>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</si>
  <si>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</si>
  <si>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</si>
  <si>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</si>
  <si>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</si>
  <si>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</si>
  <si>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</si>
  <si>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</si>
  <si>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</si>
  <si>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</si>
  <si>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</si>
  <si>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</si>
  <si>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</si>
  <si>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</si>
  <si>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</si>
  <si>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</si>
  <si>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</si>
  <si>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</si>
  <si>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</si>
  <si>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</si>
  <si>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</si>
  <si>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</si>
  <si>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</si>
  <si>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</si>
  <si>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</si>
  <si>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</si>
  <si>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</si>
  <si>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</si>
  <si>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</si>
  <si>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</si>
  <si>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</si>
  <si>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</si>
  <si>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</si>
  <si>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</si>
  <si>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</si>
  <si>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</si>
  <si>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</si>
  <si>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</si>
  <si>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</si>
  <si>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</si>
  <si>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</si>
  <si>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</si>
  <si>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</si>
  <si>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</si>
  <si>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</si>
  <si>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</si>
  <si>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</si>
  <si>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</si>
  <si>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</si>
  <si>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</si>
  <si>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</si>
  <si>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</si>
  <si>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</si>
  <si>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</si>
  <si>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</si>
  <si>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</si>
  <si>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</si>
  <si>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</si>
  <si>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</si>
  <si>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</si>
  <si>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</si>
  <si>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</si>
  <si>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</si>
  <si>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</si>
  <si>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</si>
  <si>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</si>
  <si>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</si>
  <si>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</si>
  <si>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</si>
  <si>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</si>
  <si>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</si>
  <si>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</si>
  <si>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</si>
  <si>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</si>
  <si>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</si>
  <si>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</si>
  <si>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</si>
  <si>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</si>
  <si>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</si>
  <si>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</si>
  <si>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</si>
  <si>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</si>
  <si>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</si>
  <si>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</si>
  <si>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</si>
  <si>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</si>
  <si>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</si>
  <si>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</si>
  <si>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</si>
  <si>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</si>
  <si>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</si>
  <si>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</si>
  <si>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</si>
  <si>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</si>
  <si>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</si>
  <si>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</si>
  <si>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</si>
  <si>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</si>
  <si>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</si>
  <si>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</si>
  <si>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</si>
  <si>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</si>
  <si>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</si>
  <si>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</si>
  <si>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</si>
  <si>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</si>
  <si>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</si>
  <si>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</si>
  <si>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</si>
  <si>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</si>
  <si>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</si>
  <si>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</si>
  <si>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</si>
  <si>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</si>
  <si>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</si>
  <si>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</si>
  <si>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</si>
  <si>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</si>
  <si>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</si>
  <si>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</si>
  <si>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</si>
  <si>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</si>
  <si>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</si>
  <si>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</si>
  <si>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</si>
  <si>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</si>
  <si>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</si>
  <si>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</si>
  <si>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</si>
  <si>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</si>
  <si>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</si>
  <si>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</si>
  <si>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</si>
  <si>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</si>
  <si>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</si>
  <si>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</si>
  <si>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</si>
  <si>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</si>
  <si>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</si>
  <si>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</si>
  <si>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</si>
  <si>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</si>
  <si>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</si>
  <si>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</si>
  <si>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</si>
  <si>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</si>
  <si>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23/08/19 - VENCIMENTO 30/08/19</t>
  </si>
  <si>
    <t>Área1</t>
  </si>
  <si>
    <t>Área2</t>
  </si>
  <si>
    <t xml:space="preserve">Consórcio Sudoeste de Transporte </t>
  </si>
  <si>
    <t>Área 8</t>
  </si>
  <si>
    <t>6.3. Revisão de Remuneração pelo Transporte Coletivo ¹</t>
  </si>
  <si>
    <t>6.4. Revisão de Remuneração pelo Serviço Atende ²</t>
  </si>
  <si>
    <t>¹ Rede da madrugada de jul/19.</t>
  </si>
  <si>
    <t xml:space="preserve">  Remuneração dos AVL's de 01 a 16/jul.</t>
  </si>
  <si>
    <t xml:space="preserve">  Ajuste do Fator de Transição 17 a 31/jul.</t>
  </si>
  <si>
    <t xml:space="preserve">  Ajustes de Custos e Investimentos 17 a 31/jul.</t>
  </si>
  <si>
    <t xml:space="preserve">  Ajuste na Remuneração pela Frota com Idade Superior aos Limites 17 a 31/jul.</t>
  </si>
  <si>
    <t xml:space="preserve">  Pagamento de combustível não fóssil de 17 a 31/jul.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</si>
</sst>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3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3" fillId="0" borderId="4" xfId="53" applyNumberFormat="1" applyFont="1" applyFill="1" applyBorder="1" applyAlignment="1">
      <alignment horizontal="center" vertical="center"/>
    </xf>
    <xf numFmtId="44" fontId="33" fillId="0" borderId="14" xfId="0" applyNumberFormat="1" applyFont="1" applyFill="1" applyBorder="1" applyAlignment="1">
      <alignment horizontal="left" vertical="center" indent="1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2"/>
  <sheetViews>
    <sheetView showGridLines="0" tabSelected="1" zoomScale="80" zoomScaleNormal="80" zoomScaleSheetLayoutView="70" zoomScalePageLayoutView="0" workbookViewId="0" topLeftCell="A1">
      <selection activeCell="A1" sqref="A1:U1"/>
    </sheetView>
  </sheetViews>
  <sheetFormatPr defaultColWidth="9.00390625" defaultRowHeight="14.25"/>
  <cols>
    <col min="1" max="1" width="82.00390625" style="1" bestFit="1" customWidth="1"/>
    <col min="2" max="20" width="17.375" style="1" customWidth="1"/>
    <col min="21" max="21" width="18.75390625" style="1" customWidth="1"/>
    <col min="22" max="22" width="15.625" style="1" bestFit="1" customWidth="1"/>
    <col min="23" max="23" width="10.125" style="1" bestFit="1" customWidth="1"/>
    <col min="24" max="16384" width="9.00390625" style="1" customWidth="1"/>
  </cols>
  <sheetData>
    <row r="1" spans="1:21" ht="21">
      <c r="A1" s="83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21">
      <c r="A2" s="84" t="s">
        <v>157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5.75">
      <c r="A3" s="4"/>
      <c r="B3" s="5"/>
      <c r="C3" s="5"/>
      <c r="D3" s="4" t="s">
        <v>6</v>
      </c>
      <c r="E3" s="4"/>
      <c r="F3" s="6">
        <v>4.3</v>
      </c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4"/>
    </row>
    <row r="4" spans="1:21" ht="15.75">
      <c r="A4" s="85" t="s">
        <v>7</v>
      </c>
      <c r="B4" s="87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4"/>
      <c r="T4" s="4"/>
      <c r="U4" s="86" t="s">
        <v>8</v>
      </c>
    </row>
    <row r="5" spans="1:21" ht="38.25">
      <c r="A5" s="85"/>
      <c r="B5" s="28" t="s">
        <v>4</v>
      </c>
      <c r="C5" s="28" t="s">
        <v>4</v>
      </c>
      <c r="D5" s="28" t="s">
        <v>5</v>
      </c>
      <c r="E5" s="28" t="s">
        <v>5</v>
      </c>
      <c r="F5" s="69" t="s">
        <v>40</v>
      </c>
      <c r="G5" s="69" t="s">
        <v>25</v>
      </c>
      <c r="H5" s="69" t="s">
        <v>24</v>
      </c>
      <c r="I5" s="28" t="s">
        <v>38</v>
      </c>
      <c r="J5" s="28" t="s">
        <v>35</v>
      </c>
      <c r="K5" s="28" t="s">
        <v>35</v>
      </c>
      <c r="L5" s="28" t="s">
        <v>39</v>
      </c>
      <c r="M5" s="28" t="s">
        <v>36</v>
      </c>
      <c r="N5" s="28" t="s">
        <v>37</v>
      </c>
      <c r="O5" s="28" t="s">
        <v>40</v>
      </c>
      <c r="P5" s="28" t="s">
        <v>41</v>
      </c>
      <c r="Q5" s="28" t="s">
        <v>41</v>
      </c>
      <c r="R5" s="28" t="s">
        <v>42</v>
      </c>
      <c r="S5" s="28" t="s">
        <v>43</v>
      </c>
      <c r="T5" s="28" t="s">
        <v>160</v>
      </c>
      <c r="U5" s="85"/>
    </row>
    <row r="6" spans="1:21" ht="18.75" customHeight="1">
      <c r="A6" s="85"/>
      <c r="B6" s="3" t="s">
        <v>149</v>
      </c>
      <c r="C6" s="3" t="s">
        <v>158</v>
      </c>
      <c r="D6" s="3" t="s">
        <v>150</v>
      </c>
      <c r="E6" s="3" t="s">
        <v>159</v>
      </c>
      <c r="F6" s="3" t="s">
        <v>0</v>
      </c>
      <c r="G6" s="3" t="s">
        <v>34</v>
      </c>
      <c r="H6" s="3" t="s">
        <v>34</v>
      </c>
      <c r="I6" s="3" t="s">
        <v>1</v>
      </c>
      <c r="J6" s="3" t="s">
        <v>151</v>
      </c>
      <c r="K6" s="3" t="s">
        <v>2</v>
      </c>
      <c r="L6" s="3" t="s">
        <v>2</v>
      </c>
      <c r="M6" s="3" t="s">
        <v>152</v>
      </c>
      <c r="N6" s="3" t="s">
        <v>153</v>
      </c>
      <c r="O6" s="3" t="s">
        <v>3</v>
      </c>
      <c r="P6" s="3" t="s">
        <v>154</v>
      </c>
      <c r="Q6" s="3" t="s">
        <v>3</v>
      </c>
      <c r="R6" s="3" t="s">
        <v>155</v>
      </c>
      <c r="S6" s="3" t="s">
        <v>156</v>
      </c>
      <c r="T6" s="3" t="s">
        <v>161</v>
      </c>
      <c r="U6" s="85"/>
    </row>
    <row r="7" spans="1:24" ht="17.25" customHeight="1">
      <c r="A7" s="8" t="s">
        <v>20</v>
      </c>
      <c r="B7" s="9">
        <f aca="true" t="shared" si="0" ref="B7:U7">+B8+B20+B24+B27</f>
        <v>544950</v>
      </c>
      <c r="C7" s="9">
        <v>0</v>
      </c>
      <c r="D7" s="9">
        <f t="shared" si="0"/>
        <v>722441</v>
      </c>
      <c r="E7" s="9">
        <v>0</v>
      </c>
      <c r="F7" s="9">
        <f t="shared" si="0"/>
        <v>708880</v>
      </c>
      <c r="G7" s="9">
        <f>+G8+G20+G24+G27</f>
        <v>112212</v>
      </c>
      <c r="H7" s="9">
        <f>+H8+H20+H24+H27</f>
        <v>302796</v>
      </c>
      <c r="I7" s="9">
        <f t="shared" si="0"/>
        <v>466394</v>
      </c>
      <c r="J7" s="9">
        <f t="shared" si="0"/>
        <v>348039</v>
      </c>
      <c r="K7" s="9">
        <v>0</v>
      </c>
      <c r="L7" s="9">
        <f t="shared" si="0"/>
        <v>291636</v>
      </c>
      <c r="M7" s="9">
        <f t="shared" si="0"/>
        <v>140776</v>
      </c>
      <c r="N7" s="9">
        <f t="shared" si="0"/>
        <v>147655</v>
      </c>
      <c r="O7" s="9">
        <f t="shared" si="0"/>
        <v>307613</v>
      </c>
      <c r="P7" s="9">
        <f t="shared" si="0"/>
        <v>438778</v>
      </c>
      <c r="Q7" s="9">
        <v>0</v>
      </c>
      <c r="R7" s="9">
        <f t="shared" si="0"/>
        <v>163437</v>
      </c>
      <c r="S7" s="9">
        <f t="shared" si="0"/>
        <v>317581</v>
      </c>
      <c r="T7" s="9">
        <v>0</v>
      </c>
      <c r="U7" s="9">
        <f t="shared" si="0"/>
        <v>5013188</v>
      </c>
      <c r="V7" s="43"/>
      <c r="W7"/>
      <c r="X7"/>
    </row>
    <row r="8" spans="1:24" ht="17.25" customHeight="1">
      <c r="A8" s="10" t="s">
        <v>31</v>
      </c>
      <c r="B8" s="11">
        <f>B9+B12+B16</f>
        <v>284703</v>
      </c>
      <c r="C8" s="11">
        <v>0</v>
      </c>
      <c r="D8" s="11">
        <f aca="true" t="shared" si="1" ref="D8:S8">D9+D12+D16</f>
        <v>387117</v>
      </c>
      <c r="E8" s="11">
        <v>0</v>
      </c>
      <c r="F8" s="11">
        <f t="shared" si="1"/>
        <v>350328</v>
      </c>
      <c r="G8" s="11">
        <f>G9+G12+G16</f>
        <v>53868</v>
      </c>
      <c r="H8" s="11">
        <f>H9+H12+H16</f>
        <v>150296</v>
      </c>
      <c r="I8" s="11">
        <f t="shared" si="1"/>
        <v>249646</v>
      </c>
      <c r="J8" s="11">
        <f t="shared" si="1"/>
        <v>192986</v>
      </c>
      <c r="K8" s="11">
        <v>0</v>
      </c>
      <c r="L8" s="11">
        <f t="shared" si="1"/>
        <v>141424</v>
      </c>
      <c r="M8" s="11">
        <f t="shared" si="1"/>
        <v>81393</v>
      </c>
      <c r="N8" s="11">
        <f t="shared" si="1"/>
        <v>81456</v>
      </c>
      <c r="O8" s="11">
        <f t="shared" si="1"/>
        <v>153315</v>
      </c>
      <c r="P8" s="11">
        <f t="shared" si="1"/>
        <v>234349</v>
      </c>
      <c r="Q8" s="11">
        <v>0</v>
      </c>
      <c r="R8" s="11">
        <f t="shared" si="1"/>
        <v>80790</v>
      </c>
      <c r="S8" s="11">
        <f t="shared" si="1"/>
        <v>190044</v>
      </c>
      <c r="T8" s="11">
        <v>0</v>
      </c>
      <c r="U8" s="11">
        <f>SUM(B8:S8)</f>
        <v>2631715</v>
      </c>
      <c r="V8"/>
      <c r="W8"/>
      <c r="X8"/>
    </row>
    <row r="9" spans="1:24" ht="17.25" customHeight="1">
      <c r="A9" s="15" t="s">
        <v>9</v>
      </c>
      <c r="B9" s="13">
        <f>+B10+B11</f>
        <v>30367</v>
      </c>
      <c r="C9" s="13">
        <v>0</v>
      </c>
      <c r="D9" s="13">
        <f aca="true" t="shared" si="2" ref="D9:S9">+D10+D11</f>
        <v>43368</v>
      </c>
      <c r="E9" s="13">
        <v>0</v>
      </c>
      <c r="F9" s="13">
        <f t="shared" si="2"/>
        <v>36064</v>
      </c>
      <c r="G9" s="13">
        <f>+G10+G11</f>
        <v>6838</v>
      </c>
      <c r="H9" s="13">
        <f>+H10+H11</f>
        <v>14335</v>
      </c>
      <c r="I9" s="13">
        <f t="shared" si="2"/>
        <v>26622</v>
      </c>
      <c r="J9" s="13">
        <f t="shared" si="2"/>
        <v>19851</v>
      </c>
      <c r="K9" s="13">
        <v>0</v>
      </c>
      <c r="L9" s="13">
        <f t="shared" si="2"/>
        <v>10501</v>
      </c>
      <c r="M9" s="13">
        <f t="shared" si="2"/>
        <v>5526</v>
      </c>
      <c r="N9" s="13">
        <f t="shared" si="2"/>
        <v>7069</v>
      </c>
      <c r="O9" s="13">
        <f t="shared" si="2"/>
        <v>8046</v>
      </c>
      <c r="P9" s="13">
        <f t="shared" si="2"/>
        <v>15511</v>
      </c>
      <c r="Q9" s="13">
        <v>0</v>
      </c>
      <c r="R9" s="13">
        <f t="shared" si="2"/>
        <v>10145</v>
      </c>
      <c r="S9" s="13">
        <f t="shared" si="2"/>
        <v>26417</v>
      </c>
      <c r="T9" s="13">
        <v>0</v>
      </c>
      <c r="U9" s="11">
        <f aca="true" t="shared" si="3" ref="U9:U27">SUM(B9:S9)</f>
        <v>260660</v>
      </c>
      <c r="V9"/>
      <c r="W9"/>
      <c r="X9"/>
    </row>
    <row r="10" spans="1:24" ht="17.25" customHeight="1">
      <c r="A10" s="29" t="s">
        <v>10</v>
      </c>
      <c r="B10" s="13">
        <v>30367</v>
      </c>
      <c r="C10" s="13">
        <v>0</v>
      </c>
      <c r="D10" s="13">
        <v>43368</v>
      </c>
      <c r="E10" s="13">
        <v>0</v>
      </c>
      <c r="F10" s="13">
        <v>36064</v>
      </c>
      <c r="G10" s="13">
        <v>6838</v>
      </c>
      <c r="H10" s="13">
        <v>14335</v>
      </c>
      <c r="I10" s="13">
        <v>26622</v>
      </c>
      <c r="J10" s="13">
        <v>19851</v>
      </c>
      <c r="K10" s="13">
        <v>0</v>
      </c>
      <c r="L10" s="13">
        <v>10501</v>
      </c>
      <c r="M10" s="13">
        <v>5526</v>
      </c>
      <c r="N10" s="13">
        <v>7069</v>
      </c>
      <c r="O10" s="13">
        <v>8046</v>
      </c>
      <c r="P10" s="13">
        <v>15511</v>
      </c>
      <c r="Q10" s="13">
        <v>0</v>
      </c>
      <c r="R10" s="13">
        <v>10145</v>
      </c>
      <c r="S10" s="13">
        <v>26417</v>
      </c>
      <c r="T10" s="13">
        <v>0</v>
      </c>
      <c r="U10" s="11">
        <f t="shared" si="3"/>
        <v>260660</v>
      </c>
      <c r="V10"/>
      <c r="W10"/>
      <c r="X10"/>
    </row>
    <row r="11" spans="1:24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1">
        <f t="shared" si="3"/>
        <v>0</v>
      </c>
      <c r="V11"/>
      <c r="W11"/>
      <c r="X11"/>
    </row>
    <row r="12" spans="1:24" ht="17.25" customHeight="1">
      <c r="A12" s="15" t="s">
        <v>21</v>
      </c>
      <c r="B12" s="17">
        <f aca="true" t="shared" si="4" ref="B12:S12">SUM(B13:B15)</f>
        <v>241739</v>
      </c>
      <c r="C12" s="17">
        <v>0</v>
      </c>
      <c r="D12" s="17">
        <f t="shared" si="4"/>
        <v>326006</v>
      </c>
      <c r="E12" s="17">
        <v>0</v>
      </c>
      <c r="F12" s="17">
        <f t="shared" si="4"/>
        <v>298780</v>
      </c>
      <c r="G12" s="17">
        <f>SUM(G13:G15)</f>
        <v>44329</v>
      </c>
      <c r="H12" s="17">
        <f>SUM(H13:H15)</f>
        <v>128807</v>
      </c>
      <c r="I12" s="17">
        <f t="shared" si="4"/>
        <v>212017</v>
      </c>
      <c r="J12" s="17">
        <f t="shared" si="4"/>
        <v>164014</v>
      </c>
      <c r="K12" s="17">
        <v>0</v>
      </c>
      <c r="L12" s="17">
        <f t="shared" si="4"/>
        <v>122966</v>
      </c>
      <c r="M12" s="17">
        <f t="shared" si="4"/>
        <v>71148</v>
      </c>
      <c r="N12" s="17">
        <f t="shared" si="4"/>
        <v>70271</v>
      </c>
      <c r="O12" s="17">
        <f t="shared" si="4"/>
        <v>136200</v>
      </c>
      <c r="P12" s="17">
        <f t="shared" si="4"/>
        <v>206767</v>
      </c>
      <c r="Q12" s="17">
        <v>0</v>
      </c>
      <c r="R12" s="17">
        <f t="shared" si="4"/>
        <v>65654</v>
      </c>
      <c r="S12" s="17">
        <f t="shared" si="4"/>
        <v>156333</v>
      </c>
      <c r="T12" s="17">
        <v>0</v>
      </c>
      <c r="U12" s="11">
        <f t="shared" si="3"/>
        <v>2245031</v>
      </c>
      <c r="V12"/>
      <c r="W12"/>
      <c r="X12"/>
    </row>
    <row r="13" spans="1:24" s="58" customFormat="1" ht="17.25" customHeight="1">
      <c r="A13" s="63" t="s">
        <v>12</v>
      </c>
      <c r="B13" s="64">
        <v>106035</v>
      </c>
      <c r="C13" s="64">
        <v>0</v>
      </c>
      <c r="D13" s="64">
        <v>151881</v>
      </c>
      <c r="E13" s="64">
        <v>0</v>
      </c>
      <c r="F13" s="64">
        <v>144967</v>
      </c>
      <c r="G13" s="64">
        <v>22407</v>
      </c>
      <c r="H13" s="64">
        <v>63411</v>
      </c>
      <c r="I13" s="64">
        <v>98500</v>
      </c>
      <c r="J13" s="64">
        <v>74893</v>
      </c>
      <c r="K13" s="64">
        <v>0</v>
      </c>
      <c r="L13" s="64">
        <v>59632</v>
      </c>
      <c r="M13" s="64">
        <v>30328</v>
      </c>
      <c r="N13" s="64">
        <v>31595</v>
      </c>
      <c r="O13" s="64">
        <v>61685</v>
      </c>
      <c r="P13" s="64">
        <v>88450</v>
      </c>
      <c r="Q13" s="64">
        <v>0</v>
      </c>
      <c r="R13" s="64">
        <v>28383</v>
      </c>
      <c r="S13" s="64">
        <v>68265</v>
      </c>
      <c r="T13" s="64">
        <v>0</v>
      </c>
      <c r="U13" s="11">
        <f t="shared" si="3"/>
        <v>1030432</v>
      </c>
      <c r="V13" s="65"/>
      <c r="W13" s="66"/>
      <c r="X13"/>
    </row>
    <row r="14" spans="1:24" s="58" customFormat="1" ht="17.25" customHeight="1">
      <c r="A14" s="63" t="s">
        <v>13</v>
      </c>
      <c r="B14" s="64">
        <v>120595</v>
      </c>
      <c r="C14" s="64">
        <v>0</v>
      </c>
      <c r="D14" s="64">
        <v>150978</v>
      </c>
      <c r="E14" s="64">
        <v>0</v>
      </c>
      <c r="F14" s="64">
        <v>136639</v>
      </c>
      <c r="G14" s="64">
        <v>18144</v>
      </c>
      <c r="H14" s="64">
        <v>59514</v>
      </c>
      <c r="I14" s="64">
        <v>100257</v>
      </c>
      <c r="J14" s="64">
        <v>79935</v>
      </c>
      <c r="K14" s="64">
        <v>0</v>
      </c>
      <c r="L14" s="64">
        <v>57291</v>
      </c>
      <c r="M14" s="64">
        <v>37385</v>
      </c>
      <c r="N14" s="64">
        <v>35166</v>
      </c>
      <c r="O14" s="64">
        <v>69193</v>
      </c>
      <c r="P14" s="64">
        <v>107792</v>
      </c>
      <c r="Q14" s="64">
        <v>0</v>
      </c>
      <c r="R14" s="64">
        <v>28930</v>
      </c>
      <c r="S14" s="64">
        <v>76285</v>
      </c>
      <c r="T14" s="64">
        <v>0</v>
      </c>
      <c r="U14" s="11">
        <f t="shared" si="3"/>
        <v>1078104</v>
      </c>
      <c r="V14" s="65"/>
      <c r="W14"/>
      <c r="X14"/>
    </row>
    <row r="15" spans="1:24" ht="17.25" customHeight="1">
      <c r="A15" s="14" t="s">
        <v>14</v>
      </c>
      <c r="B15" s="13">
        <v>15109</v>
      </c>
      <c r="C15" s="13">
        <v>0</v>
      </c>
      <c r="D15" s="13">
        <v>23147</v>
      </c>
      <c r="E15" s="13">
        <v>0</v>
      </c>
      <c r="F15" s="13">
        <v>17174</v>
      </c>
      <c r="G15" s="13">
        <v>3778</v>
      </c>
      <c r="H15" s="13">
        <v>5882</v>
      </c>
      <c r="I15" s="13">
        <v>13260</v>
      </c>
      <c r="J15" s="13">
        <v>9186</v>
      </c>
      <c r="K15" s="13">
        <v>0</v>
      </c>
      <c r="L15" s="13">
        <v>6043</v>
      </c>
      <c r="M15" s="13">
        <v>3435</v>
      </c>
      <c r="N15" s="13">
        <v>3510</v>
      </c>
      <c r="O15" s="13">
        <v>5322</v>
      </c>
      <c r="P15" s="13">
        <v>10525</v>
      </c>
      <c r="Q15" s="13">
        <v>0</v>
      </c>
      <c r="R15" s="13">
        <v>8341</v>
      </c>
      <c r="S15" s="13">
        <v>11783</v>
      </c>
      <c r="T15" s="13">
        <v>0</v>
      </c>
      <c r="U15" s="11">
        <f t="shared" si="3"/>
        <v>136495</v>
      </c>
      <c r="V15"/>
      <c r="W15"/>
      <c r="X15"/>
    </row>
    <row r="16" spans="1:21" ht="17.25" customHeight="1">
      <c r="A16" s="15" t="s">
        <v>27</v>
      </c>
      <c r="B16" s="13">
        <f>B17+B18+B19</f>
        <v>12597</v>
      </c>
      <c r="C16" s="13">
        <v>0</v>
      </c>
      <c r="D16" s="13">
        <f aca="true" t="shared" si="5" ref="D16:S16">D17+D18+D19</f>
        <v>17743</v>
      </c>
      <c r="E16" s="13">
        <v>0</v>
      </c>
      <c r="F16" s="13">
        <f t="shared" si="5"/>
        <v>15484</v>
      </c>
      <c r="G16" s="13">
        <f>G17+G18+G19</f>
        <v>2701</v>
      </c>
      <c r="H16" s="13">
        <f>H17+H18+H19</f>
        <v>7154</v>
      </c>
      <c r="I16" s="13">
        <f t="shared" si="5"/>
        <v>11007</v>
      </c>
      <c r="J16" s="13">
        <f t="shared" si="5"/>
        <v>9121</v>
      </c>
      <c r="K16" s="13">
        <v>0</v>
      </c>
      <c r="L16" s="13">
        <f t="shared" si="5"/>
        <v>7957</v>
      </c>
      <c r="M16" s="13">
        <f t="shared" si="5"/>
        <v>4719</v>
      </c>
      <c r="N16" s="13">
        <f t="shared" si="5"/>
        <v>4116</v>
      </c>
      <c r="O16" s="13">
        <f t="shared" si="5"/>
        <v>9069</v>
      </c>
      <c r="P16" s="13">
        <f t="shared" si="5"/>
        <v>12071</v>
      </c>
      <c r="Q16" s="13">
        <v>0</v>
      </c>
      <c r="R16" s="13">
        <f t="shared" si="5"/>
        <v>4991</v>
      </c>
      <c r="S16" s="13">
        <f t="shared" si="5"/>
        <v>7294</v>
      </c>
      <c r="T16" s="13">
        <v>0</v>
      </c>
      <c r="U16" s="11">
        <f t="shared" si="3"/>
        <v>126024</v>
      </c>
    </row>
    <row r="17" spans="1:24" ht="17.25" customHeight="1">
      <c r="A17" s="14" t="s">
        <v>28</v>
      </c>
      <c r="B17" s="13">
        <v>12581</v>
      </c>
      <c r="C17" s="13">
        <v>0</v>
      </c>
      <c r="D17" s="13">
        <v>17712</v>
      </c>
      <c r="E17" s="13">
        <v>0</v>
      </c>
      <c r="F17" s="13">
        <v>15470</v>
      </c>
      <c r="G17" s="13">
        <v>2697</v>
      </c>
      <c r="H17" s="13">
        <v>7150</v>
      </c>
      <c r="I17" s="13">
        <v>10989</v>
      </c>
      <c r="J17" s="13">
        <v>9109</v>
      </c>
      <c r="K17" s="13">
        <v>0</v>
      </c>
      <c r="L17" s="13">
        <v>7949</v>
      </c>
      <c r="M17" s="13">
        <v>4713</v>
      </c>
      <c r="N17" s="13">
        <v>4112</v>
      </c>
      <c r="O17" s="13">
        <v>9059</v>
      </c>
      <c r="P17" s="13">
        <v>12058</v>
      </c>
      <c r="Q17" s="13">
        <v>0</v>
      </c>
      <c r="R17" s="13">
        <v>4986</v>
      </c>
      <c r="S17" s="13">
        <v>7284</v>
      </c>
      <c r="T17" s="13">
        <v>0</v>
      </c>
      <c r="U17" s="11">
        <f t="shared" si="3"/>
        <v>125869</v>
      </c>
      <c r="V17"/>
      <c r="W17"/>
      <c r="X17"/>
    </row>
    <row r="18" spans="1:24" ht="17.25" customHeight="1">
      <c r="A18" s="14" t="s">
        <v>29</v>
      </c>
      <c r="B18" s="13">
        <v>7</v>
      </c>
      <c r="C18" s="13">
        <v>0</v>
      </c>
      <c r="D18" s="13">
        <v>13</v>
      </c>
      <c r="E18" s="13">
        <v>0</v>
      </c>
      <c r="F18" s="13">
        <v>8</v>
      </c>
      <c r="G18" s="13">
        <v>2</v>
      </c>
      <c r="H18" s="13">
        <v>1</v>
      </c>
      <c r="I18" s="13">
        <v>11</v>
      </c>
      <c r="J18" s="13">
        <v>9</v>
      </c>
      <c r="K18" s="13">
        <v>0</v>
      </c>
      <c r="L18" s="13">
        <v>6</v>
      </c>
      <c r="M18" s="13">
        <v>5</v>
      </c>
      <c r="N18" s="13">
        <v>4</v>
      </c>
      <c r="O18" s="13">
        <v>5</v>
      </c>
      <c r="P18" s="13">
        <v>11</v>
      </c>
      <c r="Q18" s="13">
        <v>0</v>
      </c>
      <c r="R18" s="13">
        <v>3</v>
      </c>
      <c r="S18" s="13">
        <v>5</v>
      </c>
      <c r="T18" s="13">
        <v>0</v>
      </c>
      <c r="U18" s="11">
        <f t="shared" si="3"/>
        <v>90</v>
      </c>
      <c r="V18"/>
      <c r="W18"/>
      <c r="X18"/>
    </row>
    <row r="19" spans="1:24" ht="17.25" customHeight="1">
      <c r="A19" s="14" t="s">
        <v>30</v>
      </c>
      <c r="B19" s="13">
        <v>9</v>
      </c>
      <c r="C19" s="13">
        <v>0</v>
      </c>
      <c r="D19" s="13">
        <v>18</v>
      </c>
      <c r="E19" s="13">
        <v>0</v>
      </c>
      <c r="F19" s="13">
        <v>6</v>
      </c>
      <c r="G19" s="13">
        <v>2</v>
      </c>
      <c r="H19" s="13">
        <v>3</v>
      </c>
      <c r="I19" s="13">
        <v>7</v>
      </c>
      <c r="J19" s="13">
        <v>3</v>
      </c>
      <c r="K19" s="13">
        <v>0</v>
      </c>
      <c r="L19" s="13">
        <v>2</v>
      </c>
      <c r="M19" s="13">
        <v>1</v>
      </c>
      <c r="N19" s="13">
        <v>0</v>
      </c>
      <c r="O19" s="13">
        <v>5</v>
      </c>
      <c r="P19" s="13">
        <v>2</v>
      </c>
      <c r="Q19" s="13">
        <v>0</v>
      </c>
      <c r="R19" s="13">
        <v>2</v>
      </c>
      <c r="S19" s="13">
        <v>5</v>
      </c>
      <c r="T19" s="13">
        <v>0</v>
      </c>
      <c r="U19" s="11">
        <f t="shared" si="3"/>
        <v>65</v>
      </c>
      <c r="V19"/>
      <c r="W19"/>
      <c r="X19"/>
    </row>
    <row r="20" spans="1:24" ht="17.25" customHeight="1">
      <c r="A20" s="16" t="s">
        <v>15</v>
      </c>
      <c r="B20" s="11">
        <f>+B21+B22+B23</f>
        <v>138997</v>
      </c>
      <c r="C20" s="11">
        <v>0</v>
      </c>
      <c r="D20" s="11">
        <f aca="true" t="shared" si="6" ref="D20:S20">+D21+D22+D23</f>
        <v>162169</v>
      </c>
      <c r="E20" s="11">
        <v>0</v>
      </c>
      <c r="F20" s="11">
        <f t="shared" si="6"/>
        <v>175109</v>
      </c>
      <c r="G20" s="11">
        <f>+G21+G22+G23</f>
        <v>27499</v>
      </c>
      <c r="H20" s="11">
        <f>+H21+H22+H23</f>
        <v>69309</v>
      </c>
      <c r="I20" s="11">
        <f t="shared" si="6"/>
        <v>103476</v>
      </c>
      <c r="J20" s="11">
        <f t="shared" si="6"/>
        <v>81956</v>
      </c>
      <c r="K20" s="11">
        <v>0</v>
      </c>
      <c r="L20" s="11">
        <f t="shared" si="6"/>
        <v>95724</v>
      </c>
      <c r="M20" s="11">
        <f t="shared" si="6"/>
        <v>39715</v>
      </c>
      <c r="N20" s="11">
        <f t="shared" si="6"/>
        <v>42413</v>
      </c>
      <c r="O20" s="11">
        <f t="shared" si="6"/>
        <v>101397</v>
      </c>
      <c r="P20" s="11">
        <f t="shared" si="6"/>
        <v>131983</v>
      </c>
      <c r="Q20" s="11">
        <v>0</v>
      </c>
      <c r="R20" s="11">
        <f t="shared" si="6"/>
        <v>44235</v>
      </c>
      <c r="S20" s="11">
        <f t="shared" si="6"/>
        <v>67409</v>
      </c>
      <c r="T20" s="11">
        <v>0</v>
      </c>
      <c r="U20" s="11">
        <f t="shared" si="3"/>
        <v>1281391</v>
      </c>
      <c r="V20"/>
      <c r="W20"/>
      <c r="X20"/>
    </row>
    <row r="21" spans="1:24" s="58" customFormat="1" ht="17.25" customHeight="1">
      <c r="A21" s="53" t="s">
        <v>16</v>
      </c>
      <c r="B21" s="64">
        <v>81314</v>
      </c>
      <c r="C21" s="64">
        <v>0</v>
      </c>
      <c r="D21" s="64">
        <v>103721</v>
      </c>
      <c r="E21" s="64">
        <v>0</v>
      </c>
      <c r="F21" s="64">
        <v>113910</v>
      </c>
      <c r="G21" s="64">
        <v>18718</v>
      </c>
      <c r="H21" s="64">
        <v>45122</v>
      </c>
      <c r="I21" s="64">
        <v>66516</v>
      </c>
      <c r="J21" s="64">
        <v>49769</v>
      </c>
      <c r="K21" s="64">
        <v>0</v>
      </c>
      <c r="L21" s="64">
        <v>59727</v>
      </c>
      <c r="M21" s="64">
        <v>24630</v>
      </c>
      <c r="N21" s="64">
        <v>25695</v>
      </c>
      <c r="O21" s="64">
        <v>59512</v>
      </c>
      <c r="P21" s="64">
        <v>76945</v>
      </c>
      <c r="Q21" s="64">
        <v>0</v>
      </c>
      <c r="R21" s="64">
        <v>26944</v>
      </c>
      <c r="S21" s="64">
        <v>41016</v>
      </c>
      <c r="T21" s="64">
        <v>0</v>
      </c>
      <c r="U21" s="11">
        <f t="shared" si="3"/>
        <v>793539</v>
      </c>
      <c r="V21" s="65"/>
      <c r="W21"/>
      <c r="X21"/>
    </row>
    <row r="22" spans="1:24" s="58" customFormat="1" ht="17.25" customHeight="1">
      <c r="A22" s="53" t="s">
        <v>17</v>
      </c>
      <c r="B22" s="64">
        <v>51014</v>
      </c>
      <c r="C22" s="64">
        <v>0</v>
      </c>
      <c r="D22" s="64">
        <v>50106</v>
      </c>
      <c r="E22" s="64">
        <v>0</v>
      </c>
      <c r="F22" s="64">
        <v>54041</v>
      </c>
      <c r="G22" s="64">
        <v>7413</v>
      </c>
      <c r="H22" s="64">
        <v>21762</v>
      </c>
      <c r="I22" s="64">
        <v>32617</v>
      </c>
      <c r="J22" s="64">
        <v>28792</v>
      </c>
      <c r="K22" s="64">
        <v>0</v>
      </c>
      <c r="L22" s="64">
        <v>32595</v>
      </c>
      <c r="M22" s="64">
        <v>13642</v>
      </c>
      <c r="N22" s="64">
        <v>15166</v>
      </c>
      <c r="O22" s="64">
        <v>38602</v>
      </c>
      <c r="P22" s="64">
        <v>49495</v>
      </c>
      <c r="Q22" s="64">
        <v>0</v>
      </c>
      <c r="R22" s="64">
        <v>14447</v>
      </c>
      <c r="S22" s="64">
        <v>22797</v>
      </c>
      <c r="T22" s="64">
        <v>0</v>
      </c>
      <c r="U22" s="11">
        <f t="shared" si="3"/>
        <v>432489</v>
      </c>
      <c r="V22" s="65"/>
      <c r="W22"/>
      <c r="X22"/>
    </row>
    <row r="23" spans="1:24" ht="17.25" customHeight="1">
      <c r="A23" s="12" t="s">
        <v>18</v>
      </c>
      <c r="B23" s="13">
        <v>6669</v>
      </c>
      <c r="C23" s="13">
        <v>0</v>
      </c>
      <c r="D23" s="13">
        <v>8342</v>
      </c>
      <c r="E23" s="13">
        <v>0</v>
      </c>
      <c r="F23" s="13">
        <v>7158</v>
      </c>
      <c r="G23" s="13">
        <v>1368</v>
      </c>
      <c r="H23" s="13">
        <v>2425</v>
      </c>
      <c r="I23" s="13">
        <v>4343</v>
      </c>
      <c r="J23" s="13">
        <v>3395</v>
      </c>
      <c r="K23" s="13">
        <v>0</v>
      </c>
      <c r="L23" s="13">
        <v>3402</v>
      </c>
      <c r="M23" s="13">
        <v>1443</v>
      </c>
      <c r="N23" s="13">
        <v>1552</v>
      </c>
      <c r="O23" s="13">
        <v>3283</v>
      </c>
      <c r="P23" s="13">
        <v>5543</v>
      </c>
      <c r="Q23" s="13">
        <v>0</v>
      </c>
      <c r="R23" s="13">
        <v>2844</v>
      </c>
      <c r="S23" s="13">
        <v>3596</v>
      </c>
      <c r="T23" s="13">
        <v>0</v>
      </c>
      <c r="U23" s="11">
        <f t="shared" si="3"/>
        <v>55363</v>
      </c>
      <c r="V23"/>
      <c r="W23"/>
      <c r="X23"/>
    </row>
    <row r="24" spans="1:24" ht="17.25" customHeight="1">
      <c r="A24" s="16" t="s">
        <v>19</v>
      </c>
      <c r="B24" s="13">
        <f>+B25+B26</f>
        <v>121250</v>
      </c>
      <c r="C24" s="19">
        <v>0</v>
      </c>
      <c r="D24" s="13">
        <f aca="true" t="shared" si="7" ref="D24:S24">+D25+D26</f>
        <v>173155</v>
      </c>
      <c r="E24" s="19">
        <v>0</v>
      </c>
      <c r="F24" s="13">
        <f t="shared" si="7"/>
        <v>183443</v>
      </c>
      <c r="G24" s="13">
        <f>+G25+G26</f>
        <v>30845</v>
      </c>
      <c r="H24" s="13">
        <f>+H25+H26</f>
        <v>83191</v>
      </c>
      <c r="I24" s="13">
        <f t="shared" si="7"/>
        <v>113272</v>
      </c>
      <c r="J24" s="13">
        <f t="shared" si="7"/>
        <v>73097</v>
      </c>
      <c r="K24" s="19">
        <v>0</v>
      </c>
      <c r="L24" s="13">
        <f t="shared" si="7"/>
        <v>54488</v>
      </c>
      <c r="M24" s="13">
        <f t="shared" si="7"/>
        <v>19668</v>
      </c>
      <c r="N24" s="13">
        <f t="shared" si="7"/>
        <v>23786</v>
      </c>
      <c r="O24" s="13">
        <f t="shared" si="7"/>
        <v>52901</v>
      </c>
      <c r="P24" s="13">
        <f t="shared" si="7"/>
        <v>72446</v>
      </c>
      <c r="Q24" s="19">
        <v>0</v>
      </c>
      <c r="R24" s="13">
        <f t="shared" si="7"/>
        <v>32259</v>
      </c>
      <c r="S24" s="13">
        <f t="shared" si="7"/>
        <v>60128</v>
      </c>
      <c r="T24" s="19">
        <v>0</v>
      </c>
      <c r="U24" s="11">
        <f t="shared" si="3"/>
        <v>1093929</v>
      </c>
      <c r="V24" s="44"/>
      <c r="W24"/>
      <c r="X24"/>
    </row>
    <row r="25" spans="1:24" ht="17.25" customHeight="1">
      <c r="A25" s="12" t="s">
        <v>32</v>
      </c>
      <c r="B25" s="13">
        <v>74176</v>
      </c>
      <c r="C25" s="19">
        <v>0</v>
      </c>
      <c r="D25" s="13">
        <v>112319</v>
      </c>
      <c r="E25" s="19">
        <v>0</v>
      </c>
      <c r="F25" s="13">
        <v>118173</v>
      </c>
      <c r="G25" s="13">
        <v>21344</v>
      </c>
      <c r="H25" s="13">
        <v>50623</v>
      </c>
      <c r="I25" s="13">
        <v>73186</v>
      </c>
      <c r="J25" s="13">
        <v>46088</v>
      </c>
      <c r="K25" s="19">
        <v>0</v>
      </c>
      <c r="L25" s="13">
        <v>35801</v>
      </c>
      <c r="M25" s="13">
        <v>13463</v>
      </c>
      <c r="N25" s="13">
        <v>16622</v>
      </c>
      <c r="O25" s="13">
        <v>32314</v>
      </c>
      <c r="P25" s="13">
        <v>47449</v>
      </c>
      <c r="Q25" s="19">
        <v>0</v>
      </c>
      <c r="R25" s="13">
        <v>22337</v>
      </c>
      <c r="S25" s="13">
        <v>37275</v>
      </c>
      <c r="T25" s="19">
        <v>0</v>
      </c>
      <c r="U25" s="11">
        <f t="shared" si="3"/>
        <v>701170</v>
      </c>
      <c r="V25" s="43"/>
      <c r="W25"/>
      <c r="X25"/>
    </row>
    <row r="26" spans="1:24" ht="17.25" customHeight="1">
      <c r="A26" s="12" t="s">
        <v>33</v>
      </c>
      <c r="B26" s="13">
        <v>47074</v>
      </c>
      <c r="C26" s="19">
        <v>0</v>
      </c>
      <c r="D26" s="13">
        <v>60836</v>
      </c>
      <c r="E26" s="19">
        <v>0</v>
      </c>
      <c r="F26" s="13">
        <v>65270</v>
      </c>
      <c r="G26" s="13">
        <v>9501</v>
      </c>
      <c r="H26" s="13">
        <v>32568</v>
      </c>
      <c r="I26" s="13">
        <v>40086</v>
      </c>
      <c r="J26" s="13">
        <v>27009</v>
      </c>
      <c r="K26" s="19">
        <v>0</v>
      </c>
      <c r="L26" s="13">
        <v>18687</v>
      </c>
      <c r="M26" s="13">
        <v>6205</v>
      </c>
      <c r="N26" s="13">
        <v>7164</v>
      </c>
      <c r="O26" s="13">
        <v>20587</v>
      </c>
      <c r="P26" s="13">
        <v>24997</v>
      </c>
      <c r="Q26" s="19">
        <v>0</v>
      </c>
      <c r="R26" s="13">
        <v>9922</v>
      </c>
      <c r="S26" s="13">
        <v>22853</v>
      </c>
      <c r="T26" s="19">
        <v>0</v>
      </c>
      <c r="U26" s="11">
        <f t="shared" si="3"/>
        <v>392759</v>
      </c>
      <c r="V26" s="43"/>
      <c r="W26"/>
      <c r="X26"/>
    </row>
    <row r="27" spans="1:24" ht="34.5" customHeight="1">
      <c r="A27" s="30" t="s">
        <v>22</v>
      </c>
      <c r="B27" s="31">
        <v>0</v>
      </c>
      <c r="C27" s="19">
        <v>0</v>
      </c>
      <c r="D27" s="31">
        <v>0</v>
      </c>
      <c r="E27" s="19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19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19">
        <v>0</v>
      </c>
      <c r="R27" s="11">
        <v>6153</v>
      </c>
      <c r="S27" s="11">
        <v>0</v>
      </c>
      <c r="T27" s="19">
        <v>0</v>
      </c>
      <c r="U27" s="11">
        <f t="shared" si="3"/>
        <v>6153</v>
      </c>
      <c r="V27"/>
      <c r="W27"/>
      <c r="X27"/>
    </row>
    <row r="28" spans="1:21" ht="16.5" customHeight="1">
      <c r="A28" s="30"/>
      <c r="B28" s="31"/>
      <c r="C28" s="19">
        <v>0</v>
      </c>
      <c r="D28" s="31"/>
      <c r="E28" s="19">
        <v>0</v>
      </c>
      <c r="F28" s="31"/>
      <c r="G28" s="31"/>
      <c r="H28" s="31"/>
      <c r="I28" s="31"/>
      <c r="J28" s="31"/>
      <c r="K28" s="19">
        <v>0</v>
      </c>
      <c r="L28" s="31"/>
      <c r="M28" s="31"/>
      <c r="N28" s="31"/>
      <c r="O28" s="31"/>
      <c r="P28" s="31"/>
      <c r="Q28" s="19">
        <v>0</v>
      </c>
      <c r="R28" s="11"/>
      <c r="S28" s="11"/>
      <c r="T28" s="19">
        <v>0</v>
      </c>
      <c r="U28" s="11"/>
    </row>
    <row r="29" spans="1:21" ht="15.75" customHeight="1">
      <c r="A29" s="33"/>
      <c r="B29" s="31">
        <v>0</v>
      </c>
      <c r="C29" s="19">
        <v>0</v>
      </c>
      <c r="D29" s="31">
        <v>0</v>
      </c>
      <c r="E29" s="19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19">
        <v>0</v>
      </c>
      <c r="L29" s="31">
        <v>0</v>
      </c>
      <c r="M29" s="31">
        <v>0</v>
      </c>
      <c r="N29" s="31"/>
      <c r="O29" s="31"/>
      <c r="P29" s="31"/>
      <c r="Q29" s="19">
        <v>0</v>
      </c>
      <c r="R29" s="31"/>
      <c r="S29" s="31"/>
      <c r="T29" s="19">
        <v>0</v>
      </c>
      <c r="U29" s="19"/>
    </row>
    <row r="30" spans="1:24" ht="17.25" customHeight="1">
      <c r="A30" s="2" t="s">
        <v>44</v>
      </c>
      <c r="B30" s="32">
        <v>3.3303</v>
      </c>
      <c r="C30" s="19">
        <v>0</v>
      </c>
      <c r="D30" s="32">
        <v>3.7161</v>
      </c>
      <c r="E30" s="19">
        <v>0</v>
      </c>
      <c r="F30" s="32">
        <v>3.8659</v>
      </c>
      <c r="G30" s="32">
        <v>5.2787</v>
      </c>
      <c r="H30" s="32">
        <v>3.292</v>
      </c>
      <c r="I30" s="32">
        <v>3.3605</v>
      </c>
      <c r="J30" s="32">
        <v>3.8643</v>
      </c>
      <c r="K30" s="19">
        <v>0</v>
      </c>
      <c r="L30" s="32">
        <v>3.4259</v>
      </c>
      <c r="M30" s="32">
        <v>3.5125</v>
      </c>
      <c r="N30" s="32">
        <v>3.3282</v>
      </c>
      <c r="O30" s="32">
        <v>2.8434</v>
      </c>
      <c r="P30" s="32">
        <v>2.8532</v>
      </c>
      <c r="Q30" s="19">
        <v>0</v>
      </c>
      <c r="R30" s="32">
        <v>3.5835</v>
      </c>
      <c r="S30" s="32">
        <v>3.3118</v>
      </c>
      <c r="T30" s="19">
        <v>0</v>
      </c>
      <c r="U30" s="19">
        <v>0</v>
      </c>
      <c r="V30"/>
      <c r="W30"/>
      <c r="X30"/>
    </row>
    <row r="31" spans="1:21" ht="13.5" customHeight="1">
      <c r="A31" s="33"/>
      <c r="B31" s="31">
        <v>0</v>
      </c>
      <c r="C31" s="19">
        <v>0</v>
      </c>
      <c r="D31" s="74">
        <v>0</v>
      </c>
      <c r="E31" s="19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19">
        <v>0</v>
      </c>
      <c r="L31" s="74">
        <v>0</v>
      </c>
      <c r="M31" s="74">
        <v>0</v>
      </c>
      <c r="N31" s="74"/>
      <c r="O31" s="74"/>
      <c r="P31" s="74"/>
      <c r="Q31" s="19">
        <v>0</v>
      </c>
      <c r="R31" s="74"/>
      <c r="S31" s="74"/>
      <c r="T31" s="19">
        <v>0</v>
      </c>
      <c r="U31" s="19"/>
    </row>
    <row r="32" spans="1:21" ht="13.5" customHeight="1">
      <c r="A32" s="2" t="s">
        <v>45</v>
      </c>
      <c r="B32" s="79">
        <v>1.068160123958633</v>
      </c>
      <c r="C32" s="19">
        <v>0</v>
      </c>
      <c r="D32" s="79">
        <v>1.029587844290496</v>
      </c>
      <c r="E32" s="19">
        <v>0</v>
      </c>
      <c r="F32" s="31">
        <v>0</v>
      </c>
      <c r="G32" s="31">
        <v>0</v>
      </c>
      <c r="H32" s="31">
        <v>0</v>
      </c>
      <c r="I32" s="31">
        <v>0</v>
      </c>
      <c r="J32" s="79">
        <v>1.031711819866242</v>
      </c>
      <c r="K32" s="19">
        <v>0</v>
      </c>
      <c r="L32" s="31">
        <v>0</v>
      </c>
      <c r="M32" s="79">
        <v>1.109786211182748</v>
      </c>
      <c r="N32" s="79">
        <v>1.1920905069959</v>
      </c>
      <c r="O32" s="31">
        <v>0</v>
      </c>
      <c r="P32" s="79">
        <v>1.067969566658071</v>
      </c>
      <c r="Q32" s="19">
        <v>0</v>
      </c>
      <c r="R32" s="79">
        <v>1.14376464809279</v>
      </c>
      <c r="S32" s="79">
        <v>1.066905343974092</v>
      </c>
      <c r="T32" s="19">
        <v>0</v>
      </c>
      <c r="U32" s="19"/>
    </row>
    <row r="33" spans="1:21" ht="14.25" customHeight="1">
      <c r="A33" s="2"/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1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/>
      <c r="O33" s="19"/>
      <c r="P33" s="19"/>
      <c r="Q33" s="19">
        <v>0</v>
      </c>
      <c r="R33" s="19">
        <v>0</v>
      </c>
      <c r="S33" s="19"/>
      <c r="T33" s="19">
        <v>0</v>
      </c>
      <c r="U33" s="20"/>
    </row>
    <row r="34" spans="1:21" ht="17.25" customHeight="1">
      <c r="A34" s="2" t="s">
        <v>46</v>
      </c>
      <c r="B34" s="23">
        <f>+B38+B35</f>
        <v>0</v>
      </c>
      <c r="C34" s="19">
        <v>0</v>
      </c>
      <c r="D34" s="23">
        <f aca="true" t="shared" si="8" ref="D34:R34">+D38+D35</f>
        <v>0</v>
      </c>
      <c r="E34" s="19">
        <v>0</v>
      </c>
      <c r="F34" s="23">
        <f t="shared" si="8"/>
        <v>38985.15</v>
      </c>
      <c r="G34" s="11">
        <f t="shared" si="8"/>
        <v>0</v>
      </c>
      <c r="H34" s="23">
        <f t="shared" si="8"/>
        <v>2217.04</v>
      </c>
      <c r="I34" s="23">
        <f t="shared" si="8"/>
        <v>23501.850000000002</v>
      </c>
      <c r="J34" s="23">
        <f t="shared" si="8"/>
        <v>0</v>
      </c>
      <c r="K34" s="19">
        <v>0</v>
      </c>
      <c r="L34" s="23">
        <f t="shared" si="8"/>
        <v>15780.5</v>
      </c>
      <c r="M34" s="23">
        <f t="shared" si="8"/>
        <v>0</v>
      </c>
      <c r="N34" s="23">
        <f t="shared" si="8"/>
        <v>0</v>
      </c>
      <c r="O34" s="23">
        <f t="shared" si="8"/>
        <v>12341.359999999999</v>
      </c>
      <c r="P34" s="23">
        <f t="shared" si="8"/>
        <v>0</v>
      </c>
      <c r="Q34" s="19">
        <v>0</v>
      </c>
      <c r="R34" s="23">
        <f t="shared" si="8"/>
        <v>0</v>
      </c>
      <c r="S34" s="23">
        <f>+S38+S35</f>
        <v>0</v>
      </c>
      <c r="T34" s="19">
        <v>0</v>
      </c>
      <c r="U34" s="23">
        <f>SUM(B34:R34)</f>
        <v>92825.90000000001</v>
      </c>
    </row>
    <row r="35" spans="1:21" ht="17.25" customHeight="1">
      <c r="A35" s="16" t="s">
        <v>49</v>
      </c>
      <c r="B35" s="59">
        <v>0</v>
      </c>
      <c r="C35" s="19">
        <v>0</v>
      </c>
      <c r="D35" s="59">
        <v>0</v>
      </c>
      <c r="E35" s="19">
        <v>0</v>
      </c>
      <c r="F35" s="36">
        <f>+F45</f>
        <v>32599.39</v>
      </c>
      <c r="G35" s="11">
        <v>0</v>
      </c>
      <c r="H35" s="59">
        <v>0</v>
      </c>
      <c r="I35" s="36">
        <f>+I45</f>
        <v>20056.45</v>
      </c>
      <c r="J35" s="59">
        <v>0</v>
      </c>
      <c r="K35" s="19">
        <v>0</v>
      </c>
      <c r="L35" s="36">
        <f>+L45</f>
        <v>12403.58</v>
      </c>
      <c r="M35" s="59">
        <v>0</v>
      </c>
      <c r="N35" s="59"/>
      <c r="O35" s="36">
        <f>+O45</f>
        <v>10085.8</v>
      </c>
      <c r="P35" s="59"/>
      <c r="Q35" s="19">
        <v>0</v>
      </c>
      <c r="R35" s="59">
        <v>0</v>
      </c>
      <c r="S35" s="59">
        <v>0</v>
      </c>
      <c r="T35" s="19">
        <v>0</v>
      </c>
      <c r="U35" s="23">
        <f>SUM(B35:R35)</f>
        <v>75145.22</v>
      </c>
    </row>
    <row r="36" spans="1:21" ht="17.25" customHeight="1">
      <c r="A36" s="12" t="s">
        <v>47</v>
      </c>
      <c r="B36" s="59">
        <v>0</v>
      </c>
      <c r="C36" s="19">
        <v>0</v>
      </c>
      <c r="D36" s="59">
        <v>0</v>
      </c>
      <c r="E36" s="19">
        <v>0</v>
      </c>
      <c r="F36" s="59">
        <v>1235</v>
      </c>
      <c r="G36" s="11">
        <v>0</v>
      </c>
      <c r="H36" s="59">
        <v>0</v>
      </c>
      <c r="I36" s="59">
        <v>718</v>
      </c>
      <c r="J36" s="59">
        <v>0</v>
      </c>
      <c r="K36" s="19">
        <v>0</v>
      </c>
      <c r="L36" s="59">
        <v>464</v>
      </c>
      <c r="M36" s="59">
        <v>0</v>
      </c>
      <c r="N36" s="59"/>
      <c r="O36" s="36">
        <v>433</v>
      </c>
      <c r="P36" s="59"/>
      <c r="Q36" s="19">
        <v>0</v>
      </c>
      <c r="R36" s="59">
        <v>0</v>
      </c>
      <c r="S36" s="59">
        <v>0</v>
      </c>
      <c r="T36" s="19">
        <v>0</v>
      </c>
      <c r="U36" s="23">
        <f>SUM(B36:R36)</f>
        <v>2850</v>
      </c>
    </row>
    <row r="37" spans="1:21" ht="17.25" customHeight="1">
      <c r="A37" s="12" t="s">
        <v>48</v>
      </c>
      <c r="B37" s="59">
        <v>0</v>
      </c>
      <c r="C37" s="19">
        <v>0</v>
      </c>
      <c r="D37" s="59">
        <v>0</v>
      </c>
      <c r="E37" s="19">
        <v>0</v>
      </c>
      <c r="F37" s="36">
        <f>ROUND(F35/F36,2)</f>
        <v>26.4</v>
      </c>
      <c r="G37" s="11">
        <v>0</v>
      </c>
      <c r="H37" s="59">
        <v>0</v>
      </c>
      <c r="I37" s="36">
        <f>ROUND(I35/I36,2)</f>
        <v>27.93</v>
      </c>
      <c r="J37" s="59">
        <v>0</v>
      </c>
      <c r="K37" s="19">
        <v>0</v>
      </c>
      <c r="L37" s="36">
        <f>ROUND(L35/L36,2)</f>
        <v>26.73</v>
      </c>
      <c r="M37" s="59">
        <v>0</v>
      </c>
      <c r="N37" s="59"/>
      <c r="O37" s="36">
        <f>ROUND(O35/O36,2)</f>
        <v>23.29</v>
      </c>
      <c r="P37" s="59"/>
      <c r="Q37" s="19">
        <v>0</v>
      </c>
      <c r="R37" s="59">
        <v>0</v>
      </c>
      <c r="S37" s="59">
        <v>0</v>
      </c>
      <c r="T37" s="19">
        <v>0</v>
      </c>
      <c r="U37" s="36">
        <f>ROUND(U35/U36,2)</f>
        <v>26.37</v>
      </c>
    </row>
    <row r="38" spans="1:21" ht="17.25" customHeight="1">
      <c r="A38" s="51" t="s">
        <v>50</v>
      </c>
      <c r="B38" s="52">
        <f>ROUND(B39*B40,2)</f>
        <v>0</v>
      </c>
      <c r="C38" s="19">
        <v>0</v>
      </c>
      <c r="D38" s="52">
        <f>ROUND(D39*D40,2)</f>
        <v>0</v>
      </c>
      <c r="E38" s="19">
        <v>0</v>
      </c>
      <c r="F38" s="52">
        <f aca="true" t="shared" si="9" ref="F38:R38">ROUND(F39*F40,2)</f>
        <v>6385.76</v>
      </c>
      <c r="G38" s="11">
        <f t="shared" si="9"/>
        <v>0</v>
      </c>
      <c r="H38" s="52">
        <f t="shared" si="9"/>
        <v>2217.04</v>
      </c>
      <c r="I38" s="52">
        <f t="shared" si="9"/>
        <v>3445.4</v>
      </c>
      <c r="J38" s="52">
        <f t="shared" si="9"/>
        <v>0</v>
      </c>
      <c r="K38" s="19">
        <v>0</v>
      </c>
      <c r="L38" s="52">
        <f t="shared" si="9"/>
        <v>3376.92</v>
      </c>
      <c r="M38" s="52">
        <f t="shared" si="9"/>
        <v>0</v>
      </c>
      <c r="N38" s="52">
        <f t="shared" si="9"/>
        <v>0</v>
      </c>
      <c r="O38" s="52">
        <f t="shared" si="9"/>
        <v>2255.56</v>
      </c>
      <c r="P38" s="52">
        <f t="shared" si="9"/>
        <v>0</v>
      </c>
      <c r="Q38" s="19">
        <v>0</v>
      </c>
      <c r="R38" s="52">
        <f t="shared" si="9"/>
        <v>0</v>
      </c>
      <c r="S38" s="52">
        <f>ROUND(S39*S40,2)</f>
        <v>0</v>
      </c>
      <c r="T38" s="19">
        <v>0</v>
      </c>
      <c r="U38" s="23">
        <f>SUM(B38:R38)</f>
        <v>17680.68</v>
      </c>
    </row>
    <row r="39" spans="1:24" ht="17.25" customHeight="1">
      <c r="A39" s="53" t="s">
        <v>51</v>
      </c>
      <c r="B39" s="54">
        <v>0</v>
      </c>
      <c r="C39" s="19">
        <v>0</v>
      </c>
      <c r="D39" s="54">
        <v>0</v>
      </c>
      <c r="E39" s="19">
        <v>0</v>
      </c>
      <c r="F39" s="54">
        <v>1492</v>
      </c>
      <c r="G39" s="11">
        <v>0</v>
      </c>
      <c r="H39" s="54">
        <v>518</v>
      </c>
      <c r="I39" s="54">
        <v>805</v>
      </c>
      <c r="J39" s="54">
        <v>0</v>
      </c>
      <c r="K39" s="19">
        <v>0</v>
      </c>
      <c r="L39" s="54">
        <v>789</v>
      </c>
      <c r="M39" s="54">
        <v>0</v>
      </c>
      <c r="N39" s="54">
        <v>0</v>
      </c>
      <c r="O39" s="54">
        <v>527</v>
      </c>
      <c r="P39" s="54">
        <v>0</v>
      </c>
      <c r="Q39" s="19">
        <v>0</v>
      </c>
      <c r="R39" s="54">
        <v>0</v>
      </c>
      <c r="S39" s="54">
        <v>0</v>
      </c>
      <c r="T39" s="19">
        <v>0</v>
      </c>
      <c r="U39" s="54">
        <f>SUM(B39:R39)</f>
        <v>4131</v>
      </c>
      <c r="V39"/>
      <c r="W39"/>
      <c r="X39"/>
    </row>
    <row r="40" spans="1:24" ht="17.25" customHeight="1">
      <c r="A40" s="53" t="s">
        <v>52</v>
      </c>
      <c r="B40" s="52">
        <v>0</v>
      </c>
      <c r="C40" s="19">
        <v>0</v>
      </c>
      <c r="D40" s="52">
        <v>0</v>
      </c>
      <c r="E40" s="19">
        <v>0</v>
      </c>
      <c r="F40" s="52">
        <v>4.28</v>
      </c>
      <c r="G40" s="11">
        <v>0</v>
      </c>
      <c r="H40" s="52">
        <v>4.28</v>
      </c>
      <c r="I40" s="52">
        <v>4.28</v>
      </c>
      <c r="J40" s="52">
        <v>0</v>
      </c>
      <c r="K40" s="19">
        <v>0</v>
      </c>
      <c r="L40" s="52">
        <v>4.28</v>
      </c>
      <c r="M40" s="52">
        <v>0</v>
      </c>
      <c r="N40" s="52">
        <v>0</v>
      </c>
      <c r="O40" s="52">
        <v>4.28</v>
      </c>
      <c r="P40" s="52">
        <v>0</v>
      </c>
      <c r="Q40" s="19">
        <v>0</v>
      </c>
      <c r="R40" s="52">
        <v>0</v>
      </c>
      <c r="S40" s="52">
        <v>0</v>
      </c>
      <c r="T40" s="19">
        <v>0</v>
      </c>
      <c r="U40" s="52">
        <v>4.28</v>
      </c>
      <c r="V40" s="48"/>
      <c r="W40"/>
      <c r="X40"/>
    </row>
    <row r="41" spans="1:21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/>
      <c r="O41" s="19"/>
      <c r="P41" s="19"/>
      <c r="Q41" s="19">
        <v>0</v>
      </c>
      <c r="R41" s="19">
        <v>0</v>
      </c>
      <c r="S41" s="19"/>
      <c r="T41" s="19">
        <v>0</v>
      </c>
      <c r="U41" s="20"/>
    </row>
    <row r="42" spans="1:24" ht="17.25" customHeight="1">
      <c r="A42" s="21" t="s">
        <v>53</v>
      </c>
      <c r="B42" s="22">
        <f aca="true" t="shared" si="10" ref="B42:S42">+B43+B53</f>
        <v>1976795.7299999997</v>
      </c>
      <c r="C42" s="22">
        <v>0</v>
      </c>
      <c r="D42" s="22">
        <f t="shared" si="10"/>
        <v>2814560.2</v>
      </c>
      <c r="E42" s="22">
        <v>0</v>
      </c>
      <c r="F42" s="22">
        <f t="shared" si="10"/>
        <v>2787555.0999999996</v>
      </c>
      <c r="G42" s="22">
        <f t="shared" si="10"/>
        <v>592333.48</v>
      </c>
      <c r="H42" s="22">
        <f t="shared" si="10"/>
        <v>1006273.0700000001</v>
      </c>
      <c r="I42" s="22">
        <f t="shared" si="10"/>
        <v>1613873.91</v>
      </c>
      <c r="J42" s="22">
        <f t="shared" si="10"/>
        <v>1402201.4100000004</v>
      </c>
      <c r="K42" s="22">
        <v>0</v>
      </c>
      <c r="L42" s="22">
        <f t="shared" si="10"/>
        <v>1023635.81</v>
      </c>
      <c r="M42" s="22">
        <f t="shared" si="10"/>
        <v>533917.91</v>
      </c>
      <c r="N42" s="22">
        <f t="shared" si="10"/>
        <v>568636.6</v>
      </c>
      <c r="O42" s="22">
        <f t="shared" si="10"/>
        <v>888472.9500000002</v>
      </c>
      <c r="P42" s="22">
        <f t="shared" si="10"/>
        <v>1395355.14</v>
      </c>
      <c r="Q42" s="22">
        <v>0</v>
      </c>
      <c r="R42" s="22">
        <f t="shared" si="10"/>
        <v>678355.4</v>
      </c>
      <c r="S42" s="22">
        <f t="shared" si="10"/>
        <v>1129598.6299999997</v>
      </c>
      <c r="T42" s="22">
        <v>0</v>
      </c>
      <c r="U42" s="22">
        <f aca="true" t="shared" si="11" ref="U42:U47">SUM(B42:S42)</f>
        <v>18411565.34</v>
      </c>
      <c r="V42"/>
      <c r="W42"/>
      <c r="X42"/>
    </row>
    <row r="43" spans="1:24" ht="17.25" customHeight="1">
      <c r="A43" s="16" t="s">
        <v>59</v>
      </c>
      <c r="B43" s="23">
        <f>SUM(B44:B52)</f>
        <v>1959338.3099999998</v>
      </c>
      <c r="C43" s="19">
        <v>0</v>
      </c>
      <c r="D43" s="23">
        <f aca="true" t="shared" si="12" ref="D43:S43">SUM(D44:D52)</f>
        <v>2790328.22</v>
      </c>
      <c r="E43" s="19">
        <v>0</v>
      </c>
      <c r="F43" s="23">
        <f t="shared" si="12"/>
        <v>2779444.34</v>
      </c>
      <c r="G43" s="23">
        <f t="shared" si="12"/>
        <v>592333.48</v>
      </c>
      <c r="H43" s="23">
        <f t="shared" si="12"/>
        <v>999021.4700000001</v>
      </c>
      <c r="I43" s="23">
        <f t="shared" si="12"/>
        <v>1590818.89</v>
      </c>
      <c r="J43" s="23">
        <f t="shared" si="12"/>
        <v>1402201.4100000004</v>
      </c>
      <c r="K43" s="19">
        <v>0</v>
      </c>
      <c r="L43" s="23">
        <f t="shared" si="12"/>
        <v>1014896.27</v>
      </c>
      <c r="M43" s="23">
        <f t="shared" si="12"/>
        <v>532345.4</v>
      </c>
      <c r="N43" s="23">
        <f t="shared" si="12"/>
        <v>564015.94</v>
      </c>
      <c r="O43" s="23">
        <f t="shared" si="12"/>
        <v>887008.1600000001</v>
      </c>
      <c r="P43" s="23">
        <f t="shared" si="12"/>
        <v>1386416.15</v>
      </c>
      <c r="Q43" s="19">
        <v>0</v>
      </c>
      <c r="R43" s="23">
        <f t="shared" si="12"/>
        <v>674005.01</v>
      </c>
      <c r="S43" s="23">
        <f t="shared" si="12"/>
        <v>1126248.9899999998</v>
      </c>
      <c r="T43" s="19">
        <v>0</v>
      </c>
      <c r="U43" s="23">
        <f t="shared" si="11"/>
        <v>18298422.04</v>
      </c>
      <c r="V43"/>
      <c r="W43"/>
      <c r="X43"/>
    </row>
    <row r="44" spans="1:24" ht="17.25" customHeight="1">
      <c r="A44" s="34" t="s">
        <v>54</v>
      </c>
      <c r="B44" s="23">
        <f>ROUND(B30*B7,2)</f>
        <v>1814846.99</v>
      </c>
      <c r="C44" s="19">
        <v>0</v>
      </c>
      <c r="D44" s="23">
        <f aca="true" t="shared" si="13" ref="D44:S44">ROUND(D30*D7,2)</f>
        <v>2684663</v>
      </c>
      <c r="E44" s="19">
        <v>0</v>
      </c>
      <c r="F44" s="23">
        <f t="shared" si="13"/>
        <v>2740459.19</v>
      </c>
      <c r="G44" s="23">
        <f t="shared" si="13"/>
        <v>592333.48</v>
      </c>
      <c r="H44" s="23">
        <f t="shared" si="13"/>
        <v>996804.43</v>
      </c>
      <c r="I44" s="23">
        <f t="shared" si="13"/>
        <v>1567317.04</v>
      </c>
      <c r="J44" s="23">
        <f t="shared" si="13"/>
        <v>1344927.11</v>
      </c>
      <c r="K44" s="19">
        <v>0</v>
      </c>
      <c r="L44" s="23">
        <f t="shared" si="13"/>
        <v>999115.77</v>
      </c>
      <c r="M44" s="23">
        <f t="shared" si="13"/>
        <v>494475.7</v>
      </c>
      <c r="N44" s="23">
        <f t="shared" si="13"/>
        <v>491425.37</v>
      </c>
      <c r="O44" s="23">
        <f t="shared" si="13"/>
        <v>874666.8</v>
      </c>
      <c r="P44" s="23">
        <f t="shared" si="13"/>
        <v>1251921.39</v>
      </c>
      <c r="Q44" s="19">
        <v>0</v>
      </c>
      <c r="R44" s="23">
        <f t="shared" si="13"/>
        <v>585676.49</v>
      </c>
      <c r="S44" s="23">
        <f t="shared" si="13"/>
        <v>1051764.76</v>
      </c>
      <c r="T44" s="19">
        <v>0</v>
      </c>
      <c r="U44" s="23">
        <f t="shared" si="11"/>
        <v>17490397.52</v>
      </c>
      <c r="V44"/>
      <c r="W44"/>
      <c r="X44"/>
    </row>
    <row r="45" spans="1:24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36">
        <v>32599.39</v>
      </c>
      <c r="G45" s="19">
        <v>0</v>
      </c>
      <c r="H45" s="19">
        <v>0</v>
      </c>
      <c r="I45" s="23">
        <v>20056.45</v>
      </c>
      <c r="J45" s="19">
        <v>0</v>
      </c>
      <c r="K45" s="19">
        <v>0</v>
      </c>
      <c r="L45" s="23">
        <v>12403.58</v>
      </c>
      <c r="M45" s="19">
        <v>0</v>
      </c>
      <c r="N45" s="19">
        <v>0</v>
      </c>
      <c r="O45" s="23">
        <v>10085.8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23">
        <f>SUM(B45:R45)</f>
        <v>75145.22</v>
      </c>
      <c r="V45"/>
      <c r="W45"/>
      <c r="X45"/>
    </row>
    <row r="46" spans="1:24" ht="17.25" customHeight="1">
      <c r="A46" s="12" t="s">
        <v>56</v>
      </c>
      <c r="B46" s="36">
        <v>0</v>
      </c>
      <c r="C46" s="19">
        <v>0</v>
      </c>
      <c r="D46" s="36">
        <v>0</v>
      </c>
      <c r="E46" s="19">
        <v>0</v>
      </c>
      <c r="F46" s="36">
        <v>6385.76</v>
      </c>
      <c r="G46" s="19">
        <v>0</v>
      </c>
      <c r="H46" s="36">
        <v>2217.04</v>
      </c>
      <c r="I46" s="19">
        <v>3445.4</v>
      </c>
      <c r="J46" s="36">
        <v>0</v>
      </c>
      <c r="K46" s="19">
        <v>0</v>
      </c>
      <c r="L46" s="36">
        <v>3376.92</v>
      </c>
      <c r="M46" s="36">
        <v>0</v>
      </c>
      <c r="N46" s="36">
        <v>0</v>
      </c>
      <c r="O46" s="36">
        <v>2255.56</v>
      </c>
      <c r="P46" s="36">
        <v>0</v>
      </c>
      <c r="Q46" s="19">
        <v>0</v>
      </c>
      <c r="R46" s="36">
        <v>0</v>
      </c>
      <c r="S46" s="36">
        <v>0</v>
      </c>
      <c r="T46" s="19">
        <v>0</v>
      </c>
      <c r="U46" s="23">
        <f t="shared" si="11"/>
        <v>17680.68</v>
      </c>
      <c r="V46"/>
      <c r="W46"/>
      <c r="X46"/>
    </row>
    <row r="47" spans="1:24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f t="shared" si="11"/>
        <v>0</v>
      </c>
      <c r="V47"/>
      <c r="W47"/>
      <c r="X47"/>
    </row>
    <row r="48" spans="1:24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/>
      <c r="W48"/>
      <c r="X48"/>
    </row>
    <row r="49" spans="1:24" ht="17.25" customHeight="1">
      <c r="A49" s="12" t="s">
        <v>143</v>
      </c>
      <c r="B49" s="35">
        <f>ROUND((B32-1)*B44,2)</f>
        <v>123700.2</v>
      </c>
      <c r="C49" s="19">
        <v>0</v>
      </c>
      <c r="D49" s="35">
        <f>ROUND((D32-1)*D44,2)</f>
        <v>79433.39</v>
      </c>
      <c r="E49" s="19">
        <v>0</v>
      </c>
      <c r="F49" s="36">
        <f aca="true" t="shared" si="14" ref="F49:O49">ROUND(F32*F44,2)</f>
        <v>0</v>
      </c>
      <c r="G49" s="36">
        <f t="shared" si="14"/>
        <v>0</v>
      </c>
      <c r="H49" s="36">
        <f t="shared" si="14"/>
        <v>0</v>
      </c>
      <c r="I49" s="36">
        <f t="shared" si="14"/>
        <v>0</v>
      </c>
      <c r="J49" s="35">
        <f>ROUND((J32-1)*J44,2)</f>
        <v>42650.09</v>
      </c>
      <c r="K49" s="19">
        <v>0</v>
      </c>
      <c r="L49" s="36">
        <f t="shared" si="14"/>
        <v>0</v>
      </c>
      <c r="M49" s="35">
        <f>ROUND((M32-1)*M44,2)</f>
        <v>54286.61</v>
      </c>
      <c r="N49" s="35">
        <f>ROUND((N32-1)*N44,2)</f>
        <v>94398.15</v>
      </c>
      <c r="O49" s="36">
        <f t="shared" si="14"/>
        <v>0</v>
      </c>
      <c r="P49" s="35">
        <f>ROUND((P32-1)*P44,2)</f>
        <v>85092.55</v>
      </c>
      <c r="Q49" s="19">
        <v>0</v>
      </c>
      <c r="R49" s="35">
        <f>ROUND((R32-1)*R44,2)</f>
        <v>84199.57</v>
      </c>
      <c r="S49" s="35">
        <f>ROUND((S32-1)*S44,2)</f>
        <v>70368.68</v>
      </c>
      <c r="T49" s="19">
        <v>0</v>
      </c>
      <c r="U49" s="23">
        <f aca="true" t="shared" si="15" ref="U49:U55">SUM(B49:S49)</f>
        <v>634129.24</v>
      </c>
      <c r="V49"/>
      <c r="W49"/>
      <c r="X49"/>
    </row>
    <row r="50" spans="1:24" ht="17.25" customHeight="1">
      <c r="A50" s="12" t="s">
        <v>144</v>
      </c>
      <c r="B50" s="36">
        <v>34356.64</v>
      </c>
      <c r="C50" s="19">
        <v>0</v>
      </c>
      <c r="D50" s="36">
        <v>41629.39</v>
      </c>
      <c r="E50" s="19">
        <v>0</v>
      </c>
      <c r="F50" s="36">
        <v>0</v>
      </c>
      <c r="G50" s="36">
        <v>0</v>
      </c>
      <c r="H50" s="36">
        <v>0</v>
      </c>
      <c r="I50" s="36">
        <v>0</v>
      </c>
      <c r="J50" s="36">
        <v>22825.36</v>
      </c>
      <c r="K50" s="19">
        <v>0</v>
      </c>
      <c r="L50" s="36">
        <v>0</v>
      </c>
      <c r="M50" s="36">
        <v>5139.26</v>
      </c>
      <c r="N50" s="36">
        <v>593.65</v>
      </c>
      <c r="O50" s="36">
        <v>0</v>
      </c>
      <c r="P50" s="36">
        <v>56565</v>
      </c>
      <c r="Q50" s="19">
        <v>0</v>
      </c>
      <c r="R50" s="36">
        <v>8650.26</v>
      </c>
      <c r="S50" s="36">
        <v>10108.9</v>
      </c>
      <c r="T50" s="19">
        <v>0</v>
      </c>
      <c r="U50" s="23">
        <f t="shared" si="15"/>
        <v>179868.46</v>
      </c>
      <c r="V50"/>
      <c r="W50"/>
      <c r="X50"/>
    </row>
    <row r="51" spans="1:24" ht="17.25" customHeight="1">
      <c r="A51" s="12" t="s">
        <v>145</v>
      </c>
      <c r="B51" s="35">
        <v>-10902.55</v>
      </c>
      <c r="C51" s="19">
        <v>0</v>
      </c>
      <c r="D51" s="35">
        <v>-15397.56</v>
      </c>
      <c r="E51" s="19">
        <v>0</v>
      </c>
      <c r="F51" s="36">
        <v>0</v>
      </c>
      <c r="G51" s="36">
        <v>0</v>
      </c>
      <c r="H51" s="36">
        <v>0</v>
      </c>
      <c r="I51" s="36">
        <v>0</v>
      </c>
      <c r="J51" s="35">
        <v>-6785.15</v>
      </c>
      <c r="K51" s="19">
        <v>0</v>
      </c>
      <c r="L51" s="36">
        <v>0</v>
      </c>
      <c r="M51" s="35">
        <v>-2753.04</v>
      </c>
      <c r="N51" s="35">
        <v>-2862.68</v>
      </c>
      <c r="O51" s="36">
        <v>0</v>
      </c>
      <c r="P51" s="35">
        <v>-7162.79</v>
      </c>
      <c r="Q51" s="19">
        <v>0</v>
      </c>
      <c r="R51" s="35">
        <v>-3800.66</v>
      </c>
      <c r="S51" s="35">
        <v>-5993.35</v>
      </c>
      <c r="T51" s="19">
        <v>0</v>
      </c>
      <c r="U51" s="35">
        <f t="shared" si="15"/>
        <v>-55657.780000000006</v>
      </c>
      <c r="V51"/>
      <c r="W51"/>
      <c r="X51"/>
    </row>
    <row r="52" spans="1:24" ht="17.25" customHeight="1">
      <c r="A52" s="12" t="s">
        <v>146</v>
      </c>
      <c r="B52" s="35">
        <v>-2662.97</v>
      </c>
      <c r="C52" s="19">
        <v>0</v>
      </c>
      <c r="D52" s="35">
        <v>0</v>
      </c>
      <c r="E52" s="19">
        <v>0</v>
      </c>
      <c r="F52" s="36">
        <v>0</v>
      </c>
      <c r="G52" s="36">
        <v>0</v>
      </c>
      <c r="H52" s="36">
        <v>0</v>
      </c>
      <c r="I52" s="36">
        <v>0</v>
      </c>
      <c r="J52" s="35">
        <v>-1416</v>
      </c>
      <c r="K52" s="19">
        <v>0</v>
      </c>
      <c r="L52" s="36">
        <v>0</v>
      </c>
      <c r="M52" s="35">
        <v>-18803.13</v>
      </c>
      <c r="N52" s="35">
        <v>-19538.55</v>
      </c>
      <c r="O52" s="36">
        <v>0</v>
      </c>
      <c r="P52" s="36">
        <v>0</v>
      </c>
      <c r="Q52" s="19">
        <v>0</v>
      </c>
      <c r="R52" s="35">
        <v>-720.65</v>
      </c>
      <c r="S52" s="35">
        <v>0</v>
      </c>
      <c r="T52" s="19">
        <v>0</v>
      </c>
      <c r="U52" s="35">
        <f t="shared" si="15"/>
        <v>-43141.3</v>
      </c>
      <c r="V52"/>
      <c r="W52"/>
      <c r="X52"/>
    </row>
    <row r="53" spans="1:24" ht="17.25" customHeight="1">
      <c r="A53" s="16" t="s">
        <v>60</v>
      </c>
      <c r="B53" s="36">
        <v>17457.42</v>
      </c>
      <c r="C53" s="19">
        <v>0</v>
      </c>
      <c r="D53" s="36">
        <v>24231.98</v>
      </c>
      <c r="E53" s="19">
        <v>0</v>
      </c>
      <c r="F53" s="36">
        <v>8110.76</v>
      </c>
      <c r="G53" s="19">
        <v>0</v>
      </c>
      <c r="H53" s="36">
        <v>7251.6</v>
      </c>
      <c r="I53" s="36">
        <v>23055.02</v>
      </c>
      <c r="J53" s="36">
        <v>0</v>
      </c>
      <c r="K53" s="19">
        <v>0</v>
      </c>
      <c r="L53" s="36">
        <v>8739.54</v>
      </c>
      <c r="M53" s="36">
        <v>1572.51</v>
      </c>
      <c r="N53" s="36">
        <v>4620.66</v>
      </c>
      <c r="O53" s="36">
        <v>1464.79</v>
      </c>
      <c r="P53" s="36">
        <v>8938.99</v>
      </c>
      <c r="Q53" s="19">
        <v>0</v>
      </c>
      <c r="R53" s="36">
        <v>4350.39</v>
      </c>
      <c r="S53" s="36">
        <v>3349.64</v>
      </c>
      <c r="T53" s="19">
        <v>0</v>
      </c>
      <c r="U53" s="36">
        <f t="shared" si="15"/>
        <v>113143.3</v>
      </c>
      <c r="V53"/>
      <c r="W53"/>
      <c r="X53"/>
    </row>
    <row r="54" spans="1:21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/>
      <c r="O54" s="19"/>
      <c r="P54" s="19"/>
      <c r="Q54" s="19">
        <v>0</v>
      </c>
      <c r="R54" s="19">
        <v>0</v>
      </c>
      <c r="S54" s="19"/>
      <c r="T54" s="19">
        <v>0</v>
      </c>
      <c r="U54" s="19">
        <f t="shared" si="15"/>
        <v>0</v>
      </c>
    </row>
    <row r="55" spans="1:21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/>
      <c r="O55" s="49"/>
      <c r="P55" s="49"/>
      <c r="Q55" s="49">
        <v>0</v>
      </c>
      <c r="R55" s="49">
        <v>0</v>
      </c>
      <c r="S55" s="49"/>
      <c r="T55" s="49">
        <v>0</v>
      </c>
      <c r="U55" s="49">
        <f t="shared" si="15"/>
        <v>0</v>
      </c>
    </row>
    <row r="56" spans="1:21" ht="17.25" customHeight="1">
      <c r="A56" s="16"/>
      <c r="B56" s="19">
        <v>0</v>
      </c>
      <c r="C56" s="19"/>
      <c r="D56" s="19">
        <v>0</v>
      </c>
      <c r="E56" s="19"/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>
        <v>0</v>
      </c>
      <c r="M56" s="19">
        <v>0</v>
      </c>
      <c r="N56" s="19"/>
      <c r="O56" s="19"/>
      <c r="P56" s="19"/>
      <c r="Q56" s="19"/>
      <c r="R56" s="19">
        <v>0</v>
      </c>
      <c r="S56" s="19"/>
      <c r="T56" s="19"/>
      <c r="U56" s="19"/>
    </row>
    <row r="57" spans="1:24" ht="18.75" customHeight="1">
      <c r="A57" s="2" t="s">
        <v>61</v>
      </c>
      <c r="B57" s="35">
        <f aca="true" t="shared" si="16" ref="B57:S57">+B58+B65+B102+B103</f>
        <v>352643.11999999994</v>
      </c>
      <c r="C57" s="35">
        <f t="shared" si="16"/>
        <v>11763.74</v>
      </c>
      <c r="D57" s="35">
        <f t="shared" si="16"/>
        <v>615577.9400000001</v>
      </c>
      <c r="E57" s="35">
        <f>+E58+E65+E102+E103</f>
        <v>17834.92</v>
      </c>
      <c r="F57" s="35">
        <f t="shared" si="16"/>
        <v>-1616645.2</v>
      </c>
      <c r="G57" s="35">
        <f t="shared" si="16"/>
        <v>-87071.82</v>
      </c>
      <c r="H57" s="35">
        <f t="shared" si="16"/>
        <v>132809.96</v>
      </c>
      <c r="I57" s="35">
        <f t="shared" si="16"/>
        <v>-630038.79</v>
      </c>
      <c r="J57" s="35">
        <f t="shared" si="16"/>
        <v>121470.77</v>
      </c>
      <c r="K57" s="35">
        <f t="shared" si="16"/>
        <v>8193.46</v>
      </c>
      <c r="L57" s="35">
        <f t="shared" si="16"/>
        <v>-805876.3500000001</v>
      </c>
      <c r="M57" s="35">
        <f t="shared" si="16"/>
        <v>-307475.51999999996</v>
      </c>
      <c r="N57" s="35">
        <f t="shared" si="16"/>
        <v>-526936.42</v>
      </c>
      <c r="O57" s="35">
        <f t="shared" si="16"/>
        <v>-757307.86</v>
      </c>
      <c r="P57" s="35">
        <f t="shared" si="16"/>
        <v>43056.270000000004</v>
      </c>
      <c r="Q57" s="35">
        <f t="shared" si="16"/>
        <v>7938.24</v>
      </c>
      <c r="R57" s="35">
        <f t="shared" si="16"/>
        <v>328397.29000000004</v>
      </c>
      <c r="S57" s="35">
        <f t="shared" si="16"/>
        <v>45792.03</v>
      </c>
      <c r="T57" s="35">
        <f>+T58+T65+T102+T103</f>
        <v>226817.44</v>
      </c>
      <c r="U57" s="35">
        <f aca="true" t="shared" si="17" ref="U57:U65">SUM(B57:T57)</f>
        <v>-2819056.78</v>
      </c>
      <c r="V57"/>
      <c r="W57"/>
      <c r="X57"/>
    </row>
    <row r="58" spans="1:24" ht="18.75" customHeight="1">
      <c r="A58" s="16" t="s">
        <v>62</v>
      </c>
      <c r="B58" s="35">
        <f aca="true" t="shared" si="18" ref="B58:S58">B59+B60+B61+B62+B63+B64</f>
        <v>-159949.81</v>
      </c>
      <c r="C58" s="19">
        <v>0</v>
      </c>
      <c r="D58" s="35">
        <f t="shared" si="18"/>
        <v>-191013.58</v>
      </c>
      <c r="E58" s="19">
        <v>0</v>
      </c>
      <c r="F58" s="35">
        <f t="shared" si="18"/>
        <v>-169301.06000000003</v>
      </c>
      <c r="G58" s="35">
        <f t="shared" si="18"/>
        <v>-29403.4</v>
      </c>
      <c r="H58" s="35">
        <f t="shared" si="18"/>
        <v>-61640.5</v>
      </c>
      <c r="I58" s="35">
        <f t="shared" si="18"/>
        <v>-183946.13</v>
      </c>
      <c r="J58" s="35">
        <f t="shared" si="18"/>
        <v>-85552.8</v>
      </c>
      <c r="K58" s="19">
        <v>0</v>
      </c>
      <c r="L58" s="35">
        <f t="shared" si="18"/>
        <v>-101125.36000000002</v>
      </c>
      <c r="M58" s="35">
        <f t="shared" si="18"/>
        <v>-30585.989999999998</v>
      </c>
      <c r="N58" s="35">
        <f t="shared" si="18"/>
        <v>-40045</v>
      </c>
      <c r="O58" s="35">
        <f t="shared" si="18"/>
        <v>-48772.39</v>
      </c>
      <c r="P58" s="35">
        <f t="shared" si="18"/>
        <v>-88817.62000000001</v>
      </c>
      <c r="Q58" s="19">
        <v>0</v>
      </c>
      <c r="R58" s="35">
        <f t="shared" si="18"/>
        <v>-43623.5</v>
      </c>
      <c r="S58" s="35">
        <f t="shared" si="18"/>
        <v>-113593.1</v>
      </c>
      <c r="T58" s="19">
        <v>0</v>
      </c>
      <c r="U58" s="35">
        <f t="shared" si="17"/>
        <v>-1347370.2400000002</v>
      </c>
      <c r="V58"/>
      <c r="W58"/>
      <c r="X58"/>
    </row>
    <row r="59" spans="1:24" s="58" customFormat="1" ht="18.75" customHeight="1">
      <c r="A59" s="53" t="s">
        <v>63</v>
      </c>
      <c r="B59" s="55">
        <f>-ROUND(B9*$F$3,2)</f>
        <v>-130578.1</v>
      </c>
      <c r="C59" s="19">
        <v>0</v>
      </c>
      <c r="D59" s="55">
        <f aca="true" t="shared" si="19" ref="D59:S59">-ROUND(D9*$F$3,2)</f>
        <v>-186482.4</v>
      </c>
      <c r="E59" s="19">
        <v>0</v>
      </c>
      <c r="F59" s="55">
        <f t="shared" si="19"/>
        <v>-155075.2</v>
      </c>
      <c r="G59" s="55">
        <f t="shared" si="19"/>
        <v>-29403.4</v>
      </c>
      <c r="H59" s="55">
        <f t="shared" si="19"/>
        <v>-61640.5</v>
      </c>
      <c r="I59" s="55">
        <f t="shared" si="19"/>
        <v>-114474.6</v>
      </c>
      <c r="J59" s="55">
        <v>-85552.8</v>
      </c>
      <c r="K59" s="19">
        <v>0</v>
      </c>
      <c r="L59" s="55">
        <f t="shared" si="19"/>
        <v>-45154.3</v>
      </c>
      <c r="M59" s="55">
        <f t="shared" si="19"/>
        <v>-23761.8</v>
      </c>
      <c r="N59" s="55">
        <f t="shared" si="19"/>
        <v>-30396.7</v>
      </c>
      <c r="O59" s="55">
        <f t="shared" si="19"/>
        <v>-34597.8</v>
      </c>
      <c r="P59" s="55">
        <f t="shared" si="19"/>
        <v>-66697.3</v>
      </c>
      <c r="Q59" s="19">
        <v>0</v>
      </c>
      <c r="R59" s="55">
        <f t="shared" si="19"/>
        <v>-43623.5</v>
      </c>
      <c r="S59" s="55">
        <f t="shared" si="19"/>
        <v>-113593.1</v>
      </c>
      <c r="T59" s="19">
        <v>0</v>
      </c>
      <c r="U59" s="55">
        <f t="shared" si="17"/>
        <v>-1121031.5000000002</v>
      </c>
      <c r="V59" s="67"/>
      <c r="W59"/>
      <c r="X59"/>
    </row>
    <row r="60" spans="1:24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f t="shared" si="17"/>
        <v>0</v>
      </c>
      <c r="V60"/>
      <c r="W60"/>
      <c r="X60"/>
    </row>
    <row r="61" spans="1:24" ht="18.75" customHeight="1">
      <c r="A61" s="12" t="s">
        <v>65</v>
      </c>
      <c r="B61" s="35">
        <v>-17.2</v>
      </c>
      <c r="C61" s="19">
        <v>0</v>
      </c>
      <c r="D61" s="35">
        <v>0</v>
      </c>
      <c r="E61" s="19">
        <v>0</v>
      </c>
      <c r="F61" s="19">
        <v>-38.7</v>
      </c>
      <c r="G61" s="19">
        <v>0</v>
      </c>
      <c r="H61" s="19">
        <v>0</v>
      </c>
      <c r="I61" s="19">
        <v>-38.7</v>
      </c>
      <c r="J61" s="19">
        <v>0</v>
      </c>
      <c r="K61" s="19">
        <v>0</v>
      </c>
      <c r="L61" s="19">
        <v>-68.8</v>
      </c>
      <c r="M61" s="35">
        <v>-4.45</v>
      </c>
      <c r="N61" s="19">
        <v>-6.29</v>
      </c>
      <c r="O61" s="19">
        <v>-9.24</v>
      </c>
      <c r="P61" s="19">
        <v>-14.42</v>
      </c>
      <c r="Q61" s="19">
        <v>0</v>
      </c>
      <c r="R61" s="19">
        <v>0</v>
      </c>
      <c r="S61" s="19">
        <v>0</v>
      </c>
      <c r="T61" s="19">
        <v>0</v>
      </c>
      <c r="U61" s="35">
        <f t="shared" si="17"/>
        <v>-197.79999999999998</v>
      </c>
      <c r="V61"/>
      <c r="W61"/>
      <c r="X61"/>
    </row>
    <row r="62" spans="1:24" ht="18.75" customHeight="1">
      <c r="A62" s="12" t="s">
        <v>66</v>
      </c>
      <c r="B62" s="35">
        <v>-2859.5</v>
      </c>
      <c r="C62" s="19">
        <v>0</v>
      </c>
      <c r="D62" s="35">
        <v>-993.3</v>
      </c>
      <c r="E62" s="19">
        <v>0</v>
      </c>
      <c r="F62" s="19">
        <v>-1173.9</v>
      </c>
      <c r="G62" s="19">
        <v>0</v>
      </c>
      <c r="H62" s="19">
        <v>0</v>
      </c>
      <c r="I62" s="19">
        <v>-1565.2</v>
      </c>
      <c r="J62" s="19">
        <v>0</v>
      </c>
      <c r="K62" s="19">
        <v>0</v>
      </c>
      <c r="L62" s="19">
        <v>-903</v>
      </c>
      <c r="M62" s="35">
        <v>-93.42</v>
      </c>
      <c r="N62" s="19">
        <v>-132.08</v>
      </c>
      <c r="O62" s="19">
        <v>-194.05</v>
      </c>
      <c r="P62" s="19">
        <v>-302.85</v>
      </c>
      <c r="Q62" s="19">
        <v>0</v>
      </c>
      <c r="R62" s="19">
        <v>0</v>
      </c>
      <c r="S62" s="19">
        <v>0</v>
      </c>
      <c r="T62" s="19">
        <v>0</v>
      </c>
      <c r="U62" s="35">
        <f t="shared" si="17"/>
        <v>-8217.300000000001</v>
      </c>
      <c r="V62"/>
      <c r="W62"/>
      <c r="X62"/>
    </row>
    <row r="63" spans="1:24" ht="18.75" customHeight="1">
      <c r="A63" s="12" t="s">
        <v>67</v>
      </c>
      <c r="B63" s="35">
        <v>-26495.01</v>
      </c>
      <c r="C63" s="19">
        <v>0</v>
      </c>
      <c r="D63" s="35">
        <v>-3537.88</v>
      </c>
      <c r="E63" s="19">
        <v>0</v>
      </c>
      <c r="F63" s="19">
        <v>-13013.26</v>
      </c>
      <c r="G63" s="19">
        <v>0</v>
      </c>
      <c r="H63" s="19">
        <v>0</v>
      </c>
      <c r="I63" s="19">
        <v>-67867.63</v>
      </c>
      <c r="J63" s="19">
        <v>0</v>
      </c>
      <c r="K63" s="19">
        <v>0</v>
      </c>
      <c r="L63" s="19">
        <v>-54999.26</v>
      </c>
      <c r="M63" s="35">
        <v>-6726.32</v>
      </c>
      <c r="N63" s="19">
        <v>-9509.93</v>
      </c>
      <c r="O63" s="19">
        <v>-13971.3</v>
      </c>
      <c r="P63" s="19">
        <v>-21803.05</v>
      </c>
      <c r="Q63" s="19">
        <v>0</v>
      </c>
      <c r="R63" s="19">
        <v>0</v>
      </c>
      <c r="S63" s="19">
        <v>0</v>
      </c>
      <c r="T63" s="19">
        <v>0</v>
      </c>
      <c r="U63" s="35">
        <f t="shared" si="17"/>
        <v>-217923.63999999998</v>
      </c>
      <c r="V63"/>
      <c r="W63"/>
      <c r="X63"/>
    </row>
    <row r="64" spans="1:24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f t="shared" si="17"/>
        <v>0</v>
      </c>
      <c r="V64"/>
      <c r="W64"/>
      <c r="X64"/>
    </row>
    <row r="65" spans="1:24" s="58" customFormat="1" ht="18.75" customHeight="1">
      <c r="A65" s="16" t="s">
        <v>69</v>
      </c>
      <c r="B65" s="55">
        <f aca="true" t="shared" si="20" ref="B65:S65">SUM(B66:B101)</f>
        <v>-16869.64</v>
      </c>
      <c r="C65" s="19">
        <v>0</v>
      </c>
      <c r="D65" s="55">
        <f t="shared" si="20"/>
        <v>-20128.780000000002</v>
      </c>
      <c r="E65" s="19">
        <v>0</v>
      </c>
      <c r="F65" s="35">
        <f t="shared" si="20"/>
        <v>-1973862.61</v>
      </c>
      <c r="G65" s="35">
        <f t="shared" si="20"/>
        <v>-117115.04000000001</v>
      </c>
      <c r="H65" s="35">
        <f t="shared" si="20"/>
        <v>-17676.32</v>
      </c>
      <c r="I65" s="35">
        <f t="shared" si="20"/>
        <v>-946195.88</v>
      </c>
      <c r="J65" s="35">
        <f t="shared" si="20"/>
        <v>-21080.16</v>
      </c>
      <c r="K65" s="19">
        <v>0</v>
      </c>
      <c r="L65" s="35">
        <f t="shared" si="20"/>
        <v>-797491.18</v>
      </c>
      <c r="M65" s="35">
        <f t="shared" si="20"/>
        <v>-13036.25</v>
      </c>
      <c r="N65" s="35">
        <f t="shared" si="20"/>
        <v>-293839.92</v>
      </c>
      <c r="O65" s="35">
        <f t="shared" si="20"/>
        <v>-701936.51</v>
      </c>
      <c r="P65" s="35">
        <f t="shared" si="20"/>
        <v>-16063.1</v>
      </c>
      <c r="Q65" s="19">
        <v>0</v>
      </c>
      <c r="R65" s="55">
        <f t="shared" si="20"/>
        <v>-6339.200000000001</v>
      </c>
      <c r="S65" s="55">
        <f t="shared" si="20"/>
        <v>-18181.28</v>
      </c>
      <c r="T65" s="19">
        <v>0</v>
      </c>
      <c r="U65" s="55">
        <f t="shared" si="17"/>
        <v>-4959815.87</v>
      </c>
      <c r="V65"/>
      <c r="W65"/>
      <c r="X65"/>
    </row>
    <row r="66" spans="1:24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-46961.64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/>
      <c r="W66"/>
      <c r="X66"/>
    </row>
    <row r="67" spans="1:24" ht="18.75" customHeight="1">
      <c r="A67" s="12" t="s">
        <v>71</v>
      </c>
      <c r="B67" s="19">
        <v>0</v>
      </c>
      <c r="C67" s="19">
        <v>0</v>
      </c>
      <c r="D67" s="35">
        <v>-21.06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55">
        <f>SUM(B67:T67)</f>
        <v>-21.06</v>
      </c>
      <c r="V67"/>
      <c r="W67"/>
      <c r="X67"/>
    </row>
    <row r="68" spans="1:24" ht="18.75" customHeight="1">
      <c r="A68" s="12" t="s">
        <v>72</v>
      </c>
      <c r="B68" s="19">
        <v>0</v>
      </c>
      <c r="C68" s="19">
        <v>0</v>
      </c>
      <c r="D68" s="19">
        <v>0</v>
      </c>
      <c r="E68" s="19">
        <v>0</v>
      </c>
      <c r="F68" s="35">
        <v>-1067.75</v>
      </c>
      <c r="G68" s="35">
        <v>-2488.9</v>
      </c>
      <c r="H68" s="35">
        <v>0</v>
      </c>
      <c r="I68" s="19">
        <v>0</v>
      </c>
      <c r="J68" s="35">
        <v>-7638.25</v>
      </c>
      <c r="K68" s="19">
        <v>0</v>
      </c>
      <c r="L68" s="19">
        <v>0</v>
      </c>
      <c r="M68" s="19">
        <v>-5218.24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55">
        <f>SUM(B68:T68)</f>
        <v>-16413.14</v>
      </c>
      <c r="V68"/>
      <c r="W68"/>
      <c r="X68"/>
    </row>
    <row r="69" spans="1:24" ht="18.75" customHeight="1">
      <c r="A69" s="12" t="s">
        <v>73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35">
        <v>-60000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35">
        <f>SUM(B69:T69)</f>
        <v>-60000</v>
      </c>
      <c r="V69"/>
      <c r="W69"/>
      <c r="X69"/>
    </row>
    <row r="70" spans="1:24" ht="18.75" customHeight="1">
      <c r="A70" s="34" t="s">
        <v>74</v>
      </c>
      <c r="B70" s="35">
        <v>-13851.36</v>
      </c>
      <c r="C70" s="19">
        <v>0</v>
      </c>
      <c r="D70" s="35">
        <v>-20107.72</v>
      </c>
      <c r="E70" s="19">
        <v>0</v>
      </c>
      <c r="F70" s="35">
        <v>-19008.64</v>
      </c>
      <c r="G70" s="35">
        <v>-4805</v>
      </c>
      <c r="H70" s="35">
        <v>-9905.91</v>
      </c>
      <c r="I70" s="35">
        <v>-13330</v>
      </c>
      <c r="J70" s="35">
        <v>-9920</v>
      </c>
      <c r="K70" s="19">
        <v>0</v>
      </c>
      <c r="L70" s="35">
        <v>-8398.18</v>
      </c>
      <c r="M70" s="35">
        <v>-3959.55</v>
      </c>
      <c r="N70" s="35">
        <v>-3917.27</v>
      </c>
      <c r="O70" s="35">
        <v>-7975.45</v>
      </c>
      <c r="P70" s="35">
        <v>-12061.82</v>
      </c>
      <c r="Q70" s="19">
        <v>0</v>
      </c>
      <c r="R70" s="35">
        <v>-4903.64</v>
      </c>
      <c r="S70" s="35">
        <v>-8764.55</v>
      </c>
      <c r="T70" s="19">
        <v>0</v>
      </c>
      <c r="U70" s="55">
        <f>SUM(B70:T70)</f>
        <v>-140909.09</v>
      </c>
      <c r="V70"/>
      <c r="W70"/>
      <c r="X70"/>
    </row>
    <row r="71" spans="1:24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/>
      <c r="W71"/>
      <c r="X71"/>
    </row>
    <row r="72" spans="1:24" ht="18.75" customHeight="1">
      <c r="A72" s="12" t="s">
        <v>76</v>
      </c>
      <c r="B72" s="19">
        <v>-3018.28</v>
      </c>
      <c r="C72" s="19">
        <v>0</v>
      </c>
      <c r="D72" s="19">
        <v>0</v>
      </c>
      <c r="E72" s="19">
        <v>0</v>
      </c>
      <c r="F72" s="19">
        <v>-72786.22</v>
      </c>
      <c r="G72" s="19">
        <v>-2322</v>
      </c>
      <c r="H72" s="19">
        <v>-7770.41</v>
      </c>
      <c r="I72" s="19">
        <v>-5865.88</v>
      </c>
      <c r="J72" s="19">
        <v>-3521.91</v>
      </c>
      <c r="K72" s="19">
        <v>0</v>
      </c>
      <c r="L72" s="19">
        <v>-15093</v>
      </c>
      <c r="M72" s="19">
        <v>-3858.46</v>
      </c>
      <c r="N72" s="19">
        <v>-9922.65</v>
      </c>
      <c r="O72" s="19">
        <v>-9961.06</v>
      </c>
      <c r="P72" s="19">
        <v>-4001.28</v>
      </c>
      <c r="Q72" s="19">
        <v>0</v>
      </c>
      <c r="R72" s="19">
        <v>-1435.56</v>
      </c>
      <c r="S72" s="19">
        <v>-9416.73</v>
      </c>
      <c r="T72" s="19">
        <v>0</v>
      </c>
      <c r="U72" s="19">
        <v>0</v>
      </c>
      <c r="V72"/>
      <c r="W72"/>
      <c r="X72"/>
    </row>
    <row r="73" spans="1:24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/>
      <c r="W73"/>
      <c r="X73"/>
    </row>
    <row r="74" spans="1:24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/>
      <c r="W74"/>
      <c r="X74"/>
    </row>
    <row r="75" spans="1:24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/>
      <c r="W75"/>
      <c r="X75"/>
    </row>
    <row r="76" spans="1:24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/>
      <c r="W76"/>
      <c r="X76"/>
    </row>
    <row r="77" spans="1:24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/>
      <c r="W77"/>
      <c r="X77"/>
    </row>
    <row r="78" spans="1:24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-1881000</v>
      </c>
      <c r="G78" s="19">
        <v>0</v>
      </c>
      <c r="H78" s="19">
        <v>0</v>
      </c>
      <c r="I78" s="19">
        <v>-927000</v>
      </c>
      <c r="J78" s="19">
        <v>0</v>
      </c>
      <c r="K78" s="19">
        <v>0</v>
      </c>
      <c r="L78" s="19">
        <v>-774000</v>
      </c>
      <c r="M78" s="19">
        <v>0</v>
      </c>
      <c r="N78" s="55">
        <v>-280000</v>
      </c>
      <c r="O78" s="19">
        <v>-684000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55">
        <f>SUM(B78:T78)</f>
        <v>-4546000</v>
      </c>
      <c r="V78"/>
      <c r="W78"/>
      <c r="X78"/>
    </row>
    <row r="79" spans="1:24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/>
      <c r="W79"/>
      <c r="X79"/>
    </row>
    <row r="80" spans="1:24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/>
      <c r="W80"/>
      <c r="X80"/>
    </row>
    <row r="81" spans="1:24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/>
      <c r="W81"/>
      <c r="X81"/>
    </row>
    <row r="82" spans="1:24" ht="18.75" customHeight="1">
      <c r="A82" s="12" t="s">
        <v>86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35">
        <v>-537.5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55">
        <f>SUM(B82:T82)</f>
        <v>-537.5</v>
      </c>
      <c r="V82"/>
      <c r="W82"/>
      <c r="X82"/>
    </row>
    <row r="83" spans="1:24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/>
      <c r="W83"/>
      <c r="X83"/>
    </row>
    <row r="84" spans="1:24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/>
      <c r="W84"/>
      <c r="X84"/>
    </row>
    <row r="85" spans="1:24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/>
      <c r="W85"/>
      <c r="X85"/>
    </row>
    <row r="86" spans="1:24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/>
      <c r="W86"/>
      <c r="X86"/>
    </row>
    <row r="87" spans="1:24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47"/>
      <c r="W87"/>
      <c r="X87"/>
    </row>
    <row r="88" spans="1:24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46"/>
      <c r="W88"/>
      <c r="X88"/>
    </row>
    <row r="89" spans="1:24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46"/>
      <c r="W89"/>
      <c r="X89"/>
    </row>
    <row r="90" spans="1:24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46"/>
      <c r="W90"/>
      <c r="X90"/>
    </row>
    <row r="91" spans="1:24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46"/>
      <c r="W91"/>
      <c r="X91"/>
    </row>
    <row r="92" spans="1:24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46"/>
      <c r="W92"/>
      <c r="X92"/>
    </row>
    <row r="93" spans="1:22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57"/>
    </row>
    <row r="94" spans="1:24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46"/>
      <c r="W94"/>
      <c r="X94"/>
    </row>
    <row r="95" spans="1:24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46"/>
      <c r="W95"/>
      <c r="X95"/>
    </row>
    <row r="96" spans="1:24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46"/>
      <c r="W96"/>
      <c r="X96"/>
    </row>
    <row r="97" spans="1:24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46"/>
      <c r="W97"/>
      <c r="X97"/>
    </row>
    <row r="98" spans="1:24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f>SUM(B98:T98)</f>
        <v>0</v>
      </c>
      <c r="V98" s="46"/>
      <c r="W98"/>
      <c r="X98"/>
    </row>
    <row r="99" spans="1:24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46"/>
      <c r="W99"/>
      <c r="X99"/>
    </row>
    <row r="100" spans="1:24" s="58" customFormat="1" ht="18.75" customHeight="1">
      <c r="A100" s="53" t="s">
        <v>104</v>
      </c>
      <c r="B100" s="19">
        <v>0</v>
      </c>
      <c r="C100" s="19">
        <v>0</v>
      </c>
      <c r="D100" s="19">
        <v>0</v>
      </c>
      <c r="E100" s="19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19">
        <v>0</v>
      </c>
      <c r="L100" s="50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50">
        <v>0</v>
      </c>
      <c r="S100" s="50">
        <v>0</v>
      </c>
      <c r="T100" s="19">
        <v>0</v>
      </c>
      <c r="U100" s="19">
        <f>SUM(B100:T100)</f>
        <v>0</v>
      </c>
      <c r="V100" s="57"/>
      <c r="W100"/>
      <c r="X100"/>
    </row>
    <row r="101" spans="1:22" ht="18.75" customHeight="1">
      <c r="A101" s="15"/>
      <c r="B101" s="19">
        <v>0</v>
      </c>
      <c r="C101" s="19"/>
      <c r="D101" s="19">
        <v>0</v>
      </c>
      <c r="E101" s="19"/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>
        <v>0</v>
      </c>
      <c r="M101" s="19">
        <v>0</v>
      </c>
      <c r="N101" s="19"/>
      <c r="O101" s="19"/>
      <c r="P101" s="19"/>
      <c r="Q101" s="19"/>
      <c r="R101" s="19">
        <v>0</v>
      </c>
      <c r="S101" s="19"/>
      <c r="T101" s="19"/>
      <c r="U101" s="19"/>
      <c r="V101" s="46"/>
    </row>
    <row r="102" spans="1:24" ht="18.75" customHeight="1">
      <c r="A102" s="16" t="s">
        <v>162</v>
      </c>
      <c r="B102" s="35">
        <v>531247.7</v>
      </c>
      <c r="C102" s="35">
        <v>11763.74</v>
      </c>
      <c r="D102" s="35">
        <v>851238.14</v>
      </c>
      <c r="E102" s="35">
        <v>17834.92</v>
      </c>
      <c r="F102" s="35">
        <v>522299.78</v>
      </c>
      <c r="G102" s="35">
        <v>59446.62</v>
      </c>
      <c r="H102" s="35">
        <v>204332.98</v>
      </c>
      <c r="I102" s="35">
        <v>488037.85</v>
      </c>
      <c r="J102" s="35">
        <v>228103.73</v>
      </c>
      <c r="K102" s="35">
        <v>8193.46</v>
      </c>
      <c r="L102" s="35">
        <v>103627.75</v>
      </c>
      <c r="M102" s="35">
        <v>-256852.87</v>
      </c>
      <c r="N102" s="35">
        <v>-196038.38</v>
      </c>
      <c r="O102" s="35">
        <v>-6972.35</v>
      </c>
      <c r="P102" s="35">
        <v>143660.49000000002</v>
      </c>
      <c r="Q102" s="35">
        <v>7938.24</v>
      </c>
      <c r="R102" s="35">
        <v>378359.99000000005</v>
      </c>
      <c r="S102" s="35">
        <v>177566.41</v>
      </c>
      <c r="T102" s="35">
        <v>226389.7</v>
      </c>
      <c r="U102" s="35">
        <f aca="true" t="shared" si="21" ref="U102:U109">SUM(B102:T102)</f>
        <v>3500177.9000000013</v>
      </c>
      <c r="V102" s="46"/>
      <c r="W102"/>
      <c r="X102"/>
    </row>
    <row r="103" spans="1:24" ht="18.75" customHeight="1">
      <c r="A103" s="16" t="s">
        <v>163</v>
      </c>
      <c r="B103" s="35">
        <v>-1785.13</v>
      </c>
      <c r="C103" s="19"/>
      <c r="D103" s="35">
        <v>-24517.84</v>
      </c>
      <c r="E103" s="19"/>
      <c r="F103" s="35">
        <v>4218.69</v>
      </c>
      <c r="G103" s="19">
        <v>0</v>
      </c>
      <c r="H103" s="35">
        <v>7793.8</v>
      </c>
      <c r="I103" s="35">
        <v>12065.37</v>
      </c>
      <c r="J103" s="19">
        <v>0</v>
      </c>
      <c r="K103" s="19"/>
      <c r="L103" s="35">
        <v>-10887.56</v>
      </c>
      <c r="M103" s="35">
        <v>-7000.41</v>
      </c>
      <c r="N103" s="35">
        <v>2986.88</v>
      </c>
      <c r="O103" s="35">
        <v>373.39</v>
      </c>
      <c r="P103" s="35">
        <v>4276.5</v>
      </c>
      <c r="Q103" s="19"/>
      <c r="R103" s="19">
        <v>0</v>
      </c>
      <c r="S103" s="19">
        <v>0</v>
      </c>
      <c r="T103" s="19">
        <v>427.7400000000007</v>
      </c>
      <c r="U103" s="35">
        <f t="shared" si="21"/>
        <v>-12048.57</v>
      </c>
      <c r="V103" s="47"/>
      <c r="W103"/>
      <c r="X103"/>
    </row>
    <row r="104" spans="1:22" ht="18.75" customHeight="1">
      <c r="A104" s="16"/>
      <c r="B104" s="20">
        <v>0</v>
      </c>
      <c r="C104" s="20"/>
      <c r="D104" s="20">
        <v>0</v>
      </c>
      <c r="E104" s="20"/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>
        <v>0</v>
      </c>
      <c r="M104" s="20">
        <v>0</v>
      </c>
      <c r="N104" s="20"/>
      <c r="O104" s="20"/>
      <c r="P104" s="20"/>
      <c r="Q104" s="20"/>
      <c r="R104" s="20">
        <v>0</v>
      </c>
      <c r="S104" s="20"/>
      <c r="T104" s="20"/>
      <c r="U104" s="31">
        <f t="shared" si="21"/>
        <v>0</v>
      </c>
      <c r="V104" s="45"/>
    </row>
    <row r="105" spans="1:22" ht="18.75" customHeight="1">
      <c r="A105" s="16" t="s">
        <v>105</v>
      </c>
      <c r="B105" s="24">
        <f aca="true" t="shared" si="22" ref="B105:I105">+B106+B107</f>
        <v>2329438.8499999996</v>
      </c>
      <c r="C105" s="24">
        <f>+C106+C107</f>
        <v>11763.74</v>
      </c>
      <c r="D105" s="24">
        <f t="shared" si="22"/>
        <v>3430445.0600000005</v>
      </c>
      <c r="E105" s="24">
        <f>+E106+E107</f>
        <v>17834.92</v>
      </c>
      <c r="F105" s="24">
        <f t="shared" si="22"/>
        <v>1170909.8999999997</v>
      </c>
      <c r="G105" s="24">
        <f t="shared" si="22"/>
        <v>505261.6599999999</v>
      </c>
      <c r="H105" s="24">
        <f t="shared" si="22"/>
        <v>1139083.03</v>
      </c>
      <c r="I105" s="24">
        <f t="shared" si="22"/>
        <v>983835.1199999998</v>
      </c>
      <c r="J105" s="24">
        <f aca="true" t="shared" si="23" ref="J105:P105">+J106+J107</f>
        <v>1523672.1800000004</v>
      </c>
      <c r="K105" s="24">
        <f>+K106+K107</f>
        <v>8193.46</v>
      </c>
      <c r="L105" s="24">
        <f t="shared" si="23"/>
        <v>219907.47999999998</v>
      </c>
      <c r="M105" s="24">
        <f t="shared" si="23"/>
        <v>231870.29000000004</v>
      </c>
      <c r="N105" s="24">
        <f t="shared" si="23"/>
        <v>41700.17999999996</v>
      </c>
      <c r="O105" s="24">
        <f t="shared" si="23"/>
        <v>131165.0900000001</v>
      </c>
      <c r="P105" s="24">
        <f t="shared" si="23"/>
        <v>1438411.4099999997</v>
      </c>
      <c r="Q105" s="24">
        <f>+Q106+Q107</f>
        <v>7938.24</v>
      </c>
      <c r="R105" s="24">
        <f>+R106+R107</f>
        <v>1006752.6900000001</v>
      </c>
      <c r="S105" s="24">
        <f>+S106+S107</f>
        <v>1175390.6599999997</v>
      </c>
      <c r="T105" s="24">
        <f>+T106+T107</f>
        <v>226817.44</v>
      </c>
      <c r="U105" s="41">
        <f t="shared" si="21"/>
        <v>15600391.4</v>
      </c>
      <c r="V105" s="61"/>
    </row>
    <row r="106" spans="1:22" ht="18" customHeight="1">
      <c r="A106" s="16" t="s">
        <v>106</v>
      </c>
      <c r="B106" s="24">
        <f aca="true" t="shared" si="24" ref="B106:S106">+B43+B58+B65+B102</f>
        <v>2313766.5599999996</v>
      </c>
      <c r="C106" s="24">
        <f>+C43+C58+C65+C102</f>
        <v>11763.74</v>
      </c>
      <c r="D106" s="24">
        <f>IF(D107=0,+D43+D58+D102-D67+D65,+D43+D58+D102)</f>
        <v>3430445.0600000005</v>
      </c>
      <c r="E106" s="24">
        <f>+E43+E58+E65+E102</f>
        <v>17834.92</v>
      </c>
      <c r="F106" s="24">
        <f t="shared" si="24"/>
        <v>1158580.4499999997</v>
      </c>
      <c r="G106" s="24">
        <f t="shared" si="24"/>
        <v>505261.6599999999</v>
      </c>
      <c r="H106" s="24">
        <f t="shared" si="24"/>
        <v>1124037.6300000001</v>
      </c>
      <c r="I106" s="24">
        <f t="shared" si="24"/>
        <v>948714.7299999997</v>
      </c>
      <c r="J106" s="24">
        <f t="shared" si="24"/>
        <v>1523672.1800000004</v>
      </c>
      <c r="K106" s="24">
        <f>+K43+K58+K65+K102</f>
        <v>8193.46</v>
      </c>
      <c r="L106" s="24">
        <f t="shared" si="24"/>
        <v>219907.47999999998</v>
      </c>
      <c r="M106" s="24">
        <f t="shared" si="24"/>
        <v>231870.29000000004</v>
      </c>
      <c r="N106" s="24">
        <f t="shared" si="24"/>
        <v>34092.639999999956</v>
      </c>
      <c r="O106" s="24">
        <f t="shared" si="24"/>
        <v>129326.91000000012</v>
      </c>
      <c r="P106" s="24">
        <f t="shared" si="24"/>
        <v>1425195.9199999997</v>
      </c>
      <c r="Q106" s="24">
        <f>+Q43+Q58+Q65+Q102</f>
        <v>7938.24</v>
      </c>
      <c r="R106" s="24">
        <f t="shared" si="24"/>
        <v>1002402.3</v>
      </c>
      <c r="S106" s="24">
        <f t="shared" si="24"/>
        <v>1172041.0199999998</v>
      </c>
      <c r="T106" s="24">
        <f>+T43+T58+T65+T102</f>
        <v>226389.7</v>
      </c>
      <c r="U106" s="41">
        <f t="shared" si="21"/>
        <v>15491434.890000004</v>
      </c>
      <c r="V106" s="45"/>
    </row>
    <row r="107" spans="1:22" ht="18.75" customHeight="1">
      <c r="A107" s="16" t="s">
        <v>107</v>
      </c>
      <c r="B107" s="24">
        <f aca="true" t="shared" si="25" ref="B107:I107">IF(+B53+B103+B108&lt;0,0,(B53+B103+B108))</f>
        <v>15672.289999999997</v>
      </c>
      <c r="C107" s="24">
        <f>IF(+C53+C103+C108&lt;0,0,(C53+C103+C108))</f>
        <v>0</v>
      </c>
      <c r="D107" s="24">
        <f t="shared" si="25"/>
        <v>0</v>
      </c>
      <c r="E107" s="24">
        <f>IF(+E53+E103+E108&lt;0,0,(E53+E103+E108))</f>
        <v>0</v>
      </c>
      <c r="F107" s="24">
        <f t="shared" si="25"/>
        <v>12329.45</v>
      </c>
      <c r="G107" s="24">
        <f t="shared" si="25"/>
        <v>0</v>
      </c>
      <c r="H107" s="24">
        <f t="shared" si="25"/>
        <v>15045.400000000001</v>
      </c>
      <c r="I107" s="24">
        <f t="shared" si="25"/>
        <v>35120.39</v>
      </c>
      <c r="J107" s="24">
        <f aca="true" t="shared" si="26" ref="J107:P107">IF(+J53+J103+J108&lt;0,0,(J53+J103+J108))</f>
        <v>0</v>
      </c>
      <c r="K107" s="24">
        <f>IF(+K53+K103+K108&lt;0,0,(K53+K103+K108))</f>
        <v>0</v>
      </c>
      <c r="L107" s="24">
        <f t="shared" si="26"/>
        <v>0</v>
      </c>
      <c r="M107" s="24">
        <f t="shared" si="26"/>
        <v>0</v>
      </c>
      <c r="N107" s="24">
        <f t="shared" si="26"/>
        <v>7607.54</v>
      </c>
      <c r="O107" s="24">
        <f t="shared" si="26"/>
        <v>1838.1799999999998</v>
      </c>
      <c r="P107" s="24">
        <f t="shared" si="26"/>
        <v>13215.49</v>
      </c>
      <c r="Q107" s="24">
        <f>IF(+Q53+Q103+Q108&lt;0,0,(Q53+Q103+Q108))</f>
        <v>0</v>
      </c>
      <c r="R107" s="24">
        <f>IF(+R53+R103+R108&lt;0,0,(R53+R103+R108))</f>
        <v>4350.39</v>
      </c>
      <c r="S107" s="24">
        <f>IF(+S53+S103+S108&lt;0,0,(S53+S103+S108))</f>
        <v>3349.64</v>
      </c>
      <c r="T107" s="24">
        <f>IF(+T53+T103+T108&lt;0,0,(T53+T103+T108))</f>
        <v>427.7400000000007</v>
      </c>
      <c r="U107" s="41">
        <f t="shared" si="21"/>
        <v>108956.51</v>
      </c>
      <c r="V107" s="62"/>
    </row>
    <row r="108" spans="1:23" ht="18.75" customHeight="1">
      <c r="A108" s="16" t="s">
        <v>108</v>
      </c>
      <c r="B108" s="19">
        <v>0</v>
      </c>
      <c r="C108" s="19"/>
      <c r="D108" s="19">
        <v>0</v>
      </c>
      <c r="E108" s="19"/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/>
      <c r="L108" s="19">
        <v>0</v>
      </c>
      <c r="M108" s="19">
        <v>0</v>
      </c>
      <c r="N108" s="55">
        <v>0</v>
      </c>
      <c r="O108" s="55">
        <v>0</v>
      </c>
      <c r="P108" s="55">
        <v>0</v>
      </c>
      <c r="Q108" s="19"/>
      <c r="R108" s="19">
        <v>0</v>
      </c>
      <c r="S108" s="19">
        <v>0</v>
      </c>
      <c r="T108" s="19"/>
      <c r="U108" s="31">
        <f t="shared" si="21"/>
        <v>0</v>
      </c>
      <c r="V108" s="62"/>
      <c r="W108" s="48"/>
    </row>
    <row r="109" spans="1:24" ht="18.75" customHeight="1">
      <c r="A109" s="16" t="s">
        <v>109</v>
      </c>
      <c r="B109" s="19">
        <v>0</v>
      </c>
      <c r="C109" s="19"/>
      <c r="D109" s="55">
        <f>IF(D103+D53+D107+D108&lt;0,D103+D53+D67+D108,0)</f>
        <v>-306.9200000000006</v>
      </c>
      <c r="E109" s="19"/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/>
      <c r="L109" s="35">
        <f>IF(L103+L53+L107+L108&lt;0,L103+L53+L67+L108,0)</f>
        <v>-2148.0199999999986</v>
      </c>
      <c r="M109" s="35">
        <f>IF(M103+M53+M107+M108&lt;0,M103+M53+M67+M108,0)</f>
        <v>-5427.9</v>
      </c>
      <c r="N109" s="19">
        <v>0</v>
      </c>
      <c r="O109" s="19">
        <v>0</v>
      </c>
      <c r="P109" s="19">
        <v>0</v>
      </c>
      <c r="Q109" s="19"/>
      <c r="R109" s="19">
        <v>0</v>
      </c>
      <c r="S109" s="19">
        <v>0</v>
      </c>
      <c r="T109" s="19"/>
      <c r="U109" s="41">
        <f t="shared" si="21"/>
        <v>-7882.839999999998</v>
      </c>
      <c r="V109"/>
      <c r="W109"/>
      <c r="X109"/>
    </row>
    <row r="110" spans="1:21" ht="18.75" customHeight="1">
      <c r="A110" s="2"/>
      <c r="B110" s="20">
        <v>0</v>
      </c>
      <c r="C110" s="20"/>
      <c r="D110" s="20">
        <v>0</v>
      </c>
      <c r="E110" s="20"/>
      <c r="F110" s="20">
        <v>0</v>
      </c>
      <c r="G110" s="20"/>
      <c r="H110" s="20"/>
      <c r="I110" s="20">
        <v>0</v>
      </c>
      <c r="J110" s="20">
        <v>0</v>
      </c>
      <c r="K110" s="20"/>
      <c r="L110" s="20"/>
      <c r="M110" s="20">
        <v>0</v>
      </c>
      <c r="N110" s="20"/>
      <c r="O110" s="20"/>
      <c r="P110" s="20"/>
      <c r="Q110" s="20"/>
      <c r="R110" s="20">
        <v>0</v>
      </c>
      <c r="S110" s="20"/>
      <c r="T110" s="20"/>
      <c r="U110" s="20"/>
    </row>
    <row r="111" spans="1:21" ht="18.75" customHeight="1">
      <c r="A111" s="37"/>
      <c r="B111" s="80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/>
    </row>
    <row r="113" spans="1:22" ht="18.75" customHeight="1">
      <c r="A113" s="25" t="s">
        <v>110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38">
        <v>0</v>
      </c>
      <c r="O113" s="38">
        <v>0</v>
      </c>
      <c r="P113" s="38">
        <v>0</v>
      </c>
      <c r="Q113" s="18">
        <v>0</v>
      </c>
      <c r="R113" s="18">
        <v>0</v>
      </c>
      <c r="S113" s="18">
        <v>0</v>
      </c>
      <c r="T113" s="18">
        <v>0</v>
      </c>
      <c r="U113" s="39">
        <f>SUM(U114:U147)</f>
        <v>15600391.41</v>
      </c>
      <c r="V113" s="45"/>
    </row>
    <row r="114" spans="1:21" ht="18.75" customHeight="1">
      <c r="A114" s="26" t="s">
        <v>111</v>
      </c>
      <c r="B114" s="27">
        <v>287452.75</v>
      </c>
      <c r="C114" s="27">
        <v>1451.65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1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9">
        <f aca="true" t="shared" si="27" ref="U114:U147">SUM(B114:T114)</f>
        <v>288904.4</v>
      </c>
    </row>
    <row r="115" spans="1:21" ht="18.75" customHeight="1">
      <c r="A115" s="26" t="s">
        <v>112</v>
      </c>
      <c r="B115" s="27">
        <v>2041986.0999999996</v>
      </c>
      <c r="C115" s="27">
        <v>10312.09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1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9">
        <f t="shared" si="27"/>
        <v>2052298.1899999997</v>
      </c>
    </row>
    <row r="116" spans="1:21" ht="18.75" customHeight="1">
      <c r="A116" s="26" t="s">
        <v>113</v>
      </c>
      <c r="B116" s="38">
        <v>0</v>
      </c>
      <c r="C116" s="18">
        <v>0</v>
      </c>
      <c r="D116" s="27">
        <v>3430445.0600000005</v>
      </c>
      <c r="E116" s="27">
        <v>17834.92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1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18">
        <v>0</v>
      </c>
      <c r="R116" s="38">
        <v>0</v>
      </c>
      <c r="S116" s="38">
        <v>0</v>
      </c>
      <c r="T116" s="18">
        <v>0</v>
      </c>
      <c r="U116" s="39">
        <f t="shared" si="27"/>
        <v>3448279.9800000004</v>
      </c>
    </row>
    <row r="117" spans="1:21" ht="18.75" customHeight="1">
      <c r="A117" s="26" t="s">
        <v>114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9">
        <f t="shared" si="27"/>
        <v>0</v>
      </c>
    </row>
    <row r="118" spans="1:21" ht="18.75" customHeight="1">
      <c r="A118" s="26" t="s">
        <v>115</v>
      </c>
      <c r="B118" s="38">
        <v>0</v>
      </c>
      <c r="C118" s="18">
        <v>0</v>
      </c>
      <c r="D118" s="38">
        <v>0</v>
      </c>
      <c r="E118" s="1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1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18">
        <v>0</v>
      </c>
      <c r="R118" s="38">
        <v>0</v>
      </c>
      <c r="S118" s="38">
        <v>0</v>
      </c>
      <c r="T118" s="18">
        <v>0</v>
      </c>
      <c r="U118" s="39">
        <f t="shared" si="27"/>
        <v>0</v>
      </c>
    </row>
    <row r="119" spans="1:21" ht="18.75" customHeight="1">
      <c r="A119" s="26" t="s">
        <v>116</v>
      </c>
      <c r="B119" s="38">
        <v>0</v>
      </c>
      <c r="C119" s="18">
        <v>0</v>
      </c>
      <c r="D119" s="38">
        <v>0</v>
      </c>
      <c r="E119" s="1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1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18">
        <v>0</v>
      </c>
      <c r="R119" s="38">
        <v>0</v>
      </c>
      <c r="S119" s="38">
        <v>0</v>
      </c>
      <c r="T119" s="18">
        <v>0</v>
      </c>
      <c r="U119" s="39">
        <f t="shared" si="27"/>
        <v>0</v>
      </c>
    </row>
    <row r="120" spans="1:21" ht="18.75" customHeight="1">
      <c r="A120" s="26" t="s">
        <v>117</v>
      </c>
      <c r="B120" s="38">
        <v>0</v>
      </c>
      <c r="C120" s="18">
        <v>0</v>
      </c>
      <c r="D120" s="38">
        <v>0</v>
      </c>
      <c r="E120" s="1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1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18">
        <v>0</v>
      </c>
      <c r="R120" s="38">
        <v>0</v>
      </c>
      <c r="S120" s="38">
        <v>0</v>
      </c>
      <c r="T120" s="18">
        <v>0</v>
      </c>
      <c r="U120" s="39">
        <f t="shared" si="27"/>
        <v>0</v>
      </c>
    </row>
    <row r="121" spans="1:21" ht="18.75" customHeight="1">
      <c r="A121" s="26" t="s">
        <v>118</v>
      </c>
      <c r="B121" s="38">
        <v>0</v>
      </c>
      <c r="C121" s="18">
        <v>0</v>
      </c>
      <c r="D121" s="38">
        <v>0</v>
      </c>
      <c r="E121" s="1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1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18">
        <v>0</v>
      </c>
      <c r="R121" s="38">
        <v>0</v>
      </c>
      <c r="S121" s="38">
        <v>0</v>
      </c>
      <c r="T121" s="18">
        <v>0</v>
      </c>
      <c r="U121" s="39">
        <f t="shared" si="27"/>
        <v>0</v>
      </c>
    </row>
    <row r="122" spans="1:21" ht="18.75" customHeight="1">
      <c r="A122" s="26" t="s">
        <v>119</v>
      </c>
      <c r="B122" s="38">
        <v>0</v>
      </c>
      <c r="C122" s="18">
        <v>0</v>
      </c>
      <c r="D122" s="38">
        <v>0</v>
      </c>
      <c r="E122" s="1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1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18">
        <v>0</v>
      </c>
      <c r="R122" s="38">
        <v>0</v>
      </c>
      <c r="S122" s="38">
        <v>0</v>
      </c>
      <c r="T122" s="18">
        <v>0</v>
      </c>
      <c r="U122" s="39">
        <f t="shared" si="27"/>
        <v>0</v>
      </c>
    </row>
    <row r="123" spans="1:21" ht="18.75" customHeight="1">
      <c r="A123" s="26" t="s">
        <v>120</v>
      </c>
      <c r="B123" s="38">
        <v>0</v>
      </c>
      <c r="C123" s="1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18">
        <v>0</v>
      </c>
      <c r="R123" s="38">
        <v>0</v>
      </c>
      <c r="S123" s="38">
        <v>0</v>
      </c>
      <c r="T123" s="18">
        <v>0</v>
      </c>
      <c r="U123" s="39">
        <f t="shared" si="27"/>
        <v>0</v>
      </c>
    </row>
    <row r="124" spans="1:21" ht="18.75" customHeight="1">
      <c r="A124" s="26" t="s">
        <v>121</v>
      </c>
      <c r="B124" s="56">
        <v>0</v>
      </c>
      <c r="C124" s="18">
        <v>0</v>
      </c>
      <c r="D124" s="56">
        <v>0</v>
      </c>
      <c r="E124" s="18">
        <v>0</v>
      </c>
      <c r="F124" s="56">
        <v>0</v>
      </c>
      <c r="G124" s="56">
        <v>0</v>
      </c>
      <c r="H124" s="56">
        <v>0</v>
      </c>
      <c r="I124" s="56">
        <v>0</v>
      </c>
      <c r="J124" s="38">
        <v>0</v>
      </c>
      <c r="K124" s="18">
        <v>0</v>
      </c>
      <c r="L124" s="38">
        <v>0</v>
      </c>
      <c r="M124" s="56">
        <v>0</v>
      </c>
      <c r="N124" s="38">
        <v>0</v>
      </c>
      <c r="O124" s="38">
        <v>0</v>
      </c>
      <c r="P124" s="38">
        <v>0</v>
      </c>
      <c r="Q124" s="18">
        <v>0</v>
      </c>
      <c r="R124" s="56">
        <v>0</v>
      </c>
      <c r="S124" s="56">
        <v>0</v>
      </c>
      <c r="T124" s="18">
        <v>0</v>
      </c>
      <c r="U124" s="39">
        <f t="shared" si="27"/>
        <v>0</v>
      </c>
    </row>
    <row r="125" spans="1:21" ht="18.75" customHeight="1">
      <c r="A125" s="26" t="s">
        <v>122</v>
      </c>
      <c r="B125" s="38">
        <v>0</v>
      </c>
      <c r="C125" s="18">
        <v>0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38">
        <v>0</v>
      </c>
      <c r="M125" s="56">
        <v>0</v>
      </c>
      <c r="N125" s="38">
        <v>0</v>
      </c>
      <c r="O125" s="38">
        <v>0</v>
      </c>
      <c r="P125" s="38">
        <v>0</v>
      </c>
      <c r="Q125" s="18">
        <v>0</v>
      </c>
      <c r="R125" s="38">
        <v>0</v>
      </c>
      <c r="S125" s="38">
        <v>0</v>
      </c>
      <c r="T125" s="18">
        <v>0</v>
      </c>
      <c r="U125" s="39">
        <f t="shared" si="27"/>
        <v>0</v>
      </c>
    </row>
    <row r="126" spans="1:21" ht="18.75" customHeight="1">
      <c r="A126" s="26" t="s">
        <v>123</v>
      </c>
      <c r="B126" s="38">
        <v>0</v>
      </c>
      <c r="C126" s="18">
        <v>0</v>
      </c>
      <c r="D126" s="38">
        <v>0</v>
      </c>
      <c r="E126" s="1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>
        <v>0</v>
      </c>
      <c r="L126" s="38">
        <v>0</v>
      </c>
      <c r="M126" s="56">
        <v>0</v>
      </c>
      <c r="N126" s="38">
        <v>0</v>
      </c>
      <c r="O126" s="38">
        <v>0</v>
      </c>
      <c r="P126" s="38">
        <v>0</v>
      </c>
      <c r="Q126" s="18">
        <v>0</v>
      </c>
      <c r="R126" s="38">
        <v>0</v>
      </c>
      <c r="S126" s="38">
        <v>0</v>
      </c>
      <c r="T126" s="18">
        <v>0</v>
      </c>
      <c r="U126" s="39">
        <f t="shared" si="27"/>
        <v>0</v>
      </c>
    </row>
    <row r="127" spans="1:21" ht="18.75" customHeight="1">
      <c r="A127" s="26" t="s">
        <v>124</v>
      </c>
      <c r="B127" s="38">
        <v>0</v>
      </c>
      <c r="C127" s="18">
        <v>0</v>
      </c>
      <c r="D127" s="38">
        <v>0</v>
      </c>
      <c r="E127" s="1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38">
        <v>0</v>
      </c>
      <c r="M127" s="56">
        <v>0</v>
      </c>
      <c r="N127" s="38">
        <v>0</v>
      </c>
      <c r="O127" s="38">
        <v>0</v>
      </c>
      <c r="P127" s="38">
        <v>0</v>
      </c>
      <c r="Q127" s="18">
        <v>0</v>
      </c>
      <c r="R127" s="38">
        <v>0</v>
      </c>
      <c r="S127" s="38">
        <v>0</v>
      </c>
      <c r="T127" s="18">
        <v>0</v>
      </c>
      <c r="U127" s="39">
        <f t="shared" si="27"/>
        <v>0</v>
      </c>
    </row>
    <row r="128" spans="1:21" ht="18.75" customHeight="1">
      <c r="A128" s="26" t="s">
        <v>125</v>
      </c>
      <c r="B128" s="38">
        <v>0</v>
      </c>
      <c r="C128" s="18">
        <v>0</v>
      </c>
      <c r="D128" s="38">
        <v>0</v>
      </c>
      <c r="E128" s="1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18">
        <v>0</v>
      </c>
      <c r="L128" s="38">
        <v>0</v>
      </c>
      <c r="M128" s="56">
        <v>0</v>
      </c>
      <c r="N128" s="38">
        <v>0</v>
      </c>
      <c r="O128" s="38">
        <v>0</v>
      </c>
      <c r="P128" s="38">
        <v>0</v>
      </c>
      <c r="Q128" s="18">
        <v>0</v>
      </c>
      <c r="R128" s="38">
        <v>0</v>
      </c>
      <c r="S128" s="38">
        <v>0</v>
      </c>
      <c r="T128" s="18">
        <v>0</v>
      </c>
      <c r="U128" s="39">
        <f t="shared" si="27"/>
        <v>0</v>
      </c>
    </row>
    <row r="129" spans="1:21" ht="18.75" customHeight="1">
      <c r="A129" s="26" t="s">
        <v>126</v>
      </c>
      <c r="B129" s="38">
        <v>0</v>
      </c>
      <c r="C129" s="1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38">
        <v>0</v>
      </c>
      <c r="M129" s="56">
        <v>0</v>
      </c>
      <c r="N129" s="38">
        <v>0</v>
      </c>
      <c r="O129" s="38">
        <v>0</v>
      </c>
      <c r="P129" s="38">
        <v>0</v>
      </c>
      <c r="Q129" s="18">
        <v>0</v>
      </c>
      <c r="R129" s="38">
        <v>0</v>
      </c>
      <c r="S129" s="38">
        <v>0</v>
      </c>
      <c r="T129" s="18">
        <v>0</v>
      </c>
      <c r="U129" s="39">
        <f t="shared" si="27"/>
        <v>0</v>
      </c>
    </row>
    <row r="130" spans="1:24" ht="18.75" customHeight="1">
      <c r="A130" s="26" t="s">
        <v>127</v>
      </c>
      <c r="B130" s="38">
        <v>0</v>
      </c>
      <c r="C130" s="1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38">
        <v>0</v>
      </c>
      <c r="M130" s="56">
        <v>0</v>
      </c>
      <c r="N130" s="38">
        <v>0</v>
      </c>
      <c r="O130" s="38">
        <v>0</v>
      </c>
      <c r="P130" s="38">
        <v>0</v>
      </c>
      <c r="Q130" s="18">
        <v>0</v>
      </c>
      <c r="R130" s="38">
        <v>0</v>
      </c>
      <c r="S130" s="38">
        <v>0</v>
      </c>
      <c r="T130" s="72">
        <v>60696.35</v>
      </c>
      <c r="U130" s="39">
        <f t="shared" si="27"/>
        <v>60696.35</v>
      </c>
      <c r="X130"/>
    </row>
    <row r="131" spans="1:24" ht="18.75" customHeight="1">
      <c r="A131" s="26" t="s">
        <v>128</v>
      </c>
      <c r="B131" s="38">
        <v>0</v>
      </c>
      <c r="C131" s="1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38">
        <v>0</v>
      </c>
      <c r="M131" s="56">
        <v>0</v>
      </c>
      <c r="N131" s="38">
        <v>0</v>
      </c>
      <c r="O131" s="38">
        <v>0</v>
      </c>
      <c r="P131" s="38">
        <v>0</v>
      </c>
      <c r="Q131" s="18">
        <v>0</v>
      </c>
      <c r="R131" s="38">
        <v>0</v>
      </c>
      <c r="S131" s="38">
        <v>0</v>
      </c>
      <c r="T131" s="72">
        <v>166121.09</v>
      </c>
      <c r="U131" s="39">
        <f t="shared" si="27"/>
        <v>166121.09</v>
      </c>
      <c r="X131"/>
    </row>
    <row r="132" spans="1:21" ht="18.75" customHeight="1">
      <c r="A132" s="26" t="s">
        <v>129</v>
      </c>
      <c r="B132" s="38">
        <v>0</v>
      </c>
      <c r="C132" s="18">
        <v>0</v>
      </c>
      <c r="D132" s="38">
        <v>0</v>
      </c>
      <c r="E132" s="18">
        <v>0</v>
      </c>
      <c r="F132" s="38">
        <v>0</v>
      </c>
      <c r="G132" s="27">
        <v>505261.66</v>
      </c>
      <c r="H132" s="38">
        <v>0</v>
      </c>
      <c r="I132" s="38">
        <v>0</v>
      </c>
      <c r="J132" s="38">
        <v>0</v>
      </c>
      <c r="K132" s="18">
        <v>0</v>
      </c>
      <c r="L132" s="38">
        <v>0</v>
      </c>
      <c r="M132" s="56">
        <v>0</v>
      </c>
      <c r="N132" s="38">
        <v>0</v>
      </c>
      <c r="O132" s="38">
        <v>0</v>
      </c>
      <c r="P132" s="38">
        <v>0</v>
      </c>
      <c r="Q132" s="18">
        <v>0</v>
      </c>
      <c r="R132" s="38">
        <v>0</v>
      </c>
      <c r="S132" s="38">
        <v>0</v>
      </c>
      <c r="T132" s="18">
        <v>0</v>
      </c>
      <c r="U132" s="39">
        <f t="shared" si="27"/>
        <v>505261.66</v>
      </c>
    </row>
    <row r="133" spans="1:21" ht="18.75" customHeight="1">
      <c r="A133" s="26" t="s">
        <v>130</v>
      </c>
      <c r="B133" s="38">
        <v>0</v>
      </c>
      <c r="C133" s="18">
        <v>0</v>
      </c>
      <c r="D133" s="38">
        <v>0</v>
      </c>
      <c r="E133" s="18">
        <v>0</v>
      </c>
      <c r="F133" s="38">
        <v>0</v>
      </c>
      <c r="G133" s="38">
        <v>0</v>
      </c>
      <c r="H133" s="27">
        <v>1139083.03</v>
      </c>
      <c r="I133" s="38">
        <v>0</v>
      </c>
      <c r="J133" s="38">
        <v>0</v>
      </c>
      <c r="K133" s="18">
        <v>0</v>
      </c>
      <c r="L133" s="38">
        <v>0</v>
      </c>
      <c r="M133" s="56">
        <v>0</v>
      </c>
      <c r="N133" s="38">
        <v>0</v>
      </c>
      <c r="O133" s="38">
        <v>0</v>
      </c>
      <c r="P133" s="38">
        <v>0</v>
      </c>
      <c r="Q133" s="18">
        <v>0</v>
      </c>
      <c r="R133" s="38">
        <v>0</v>
      </c>
      <c r="S133" s="38">
        <v>0</v>
      </c>
      <c r="T133" s="18">
        <v>0</v>
      </c>
      <c r="U133" s="39">
        <f t="shared" si="27"/>
        <v>1139083.03</v>
      </c>
    </row>
    <row r="134" spans="1:23" ht="18.75" customHeight="1">
      <c r="A134" s="26" t="s">
        <v>131</v>
      </c>
      <c r="B134" s="38">
        <v>0</v>
      </c>
      <c r="C134" s="1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38">
        <v>0</v>
      </c>
      <c r="J134" s="27">
        <v>1523672.1800000004</v>
      </c>
      <c r="K134" s="18">
        <v>8193.46</v>
      </c>
      <c r="L134" s="38">
        <v>0</v>
      </c>
      <c r="M134" s="56">
        <v>0</v>
      </c>
      <c r="N134" s="38">
        <v>0</v>
      </c>
      <c r="O134" s="38">
        <v>0</v>
      </c>
      <c r="P134" s="38">
        <v>0</v>
      </c>
      <c r="Q134" s="18">
        <v>0</v>
      </c>
      <c r="R134" s="38">
        <v>0</v>
      </c>
      <c r="S134" s="38">
        <v>0</v>
      </c>
      <c r="T134" s="18">
        <v>0</v>
      </c>
      <c r="U134" s="39">
        <f t="shared" si="27"/>
        <v>1531865.6400000004</v>
      </c>
      <c r="V134" s="68"/>
      <c r="W134" s="68"/>
    </row>
    <row r="135" spans="1:21" ht="18.75" customHeight="1">
      <c r="A135" s="26" t="s">
        <v>132</v>
      </c>
      <c r="B135" s="38">
        <v>0</v>
      </c>
      <c r="C135" s="1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1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18">
        <v>0</v>
      </c>
      <c r="R135" s="38">
        <v>0</v>
      </c>
      <c r="S135" s="38">
        <v>0</v>
      </c>
      <c r="T135" s="18">
        <v>0</v>
      </c>
      <c r="U135" s="39">
        <f t="shared" si="27"/>
        <v>0</v>
      </c>
    </row>
    <row r="136" spans="1:21" ht="18" customHeight="1">
      <c r="A136" s="26" t="s">
        <v>133</v>
      </c>
      <c r="B136" s="38">
        <v>0</v>
      </c>
      <c r="C136" s="1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18">
        <v>0</v>
      </c>
      <c r="R136" s="38">
        <v>0</v>
      </c>
      <c r="S136" s="38">
        <v>0</v>
      </c>
      <c r="T136" s="18">
        <v>0</v>
      </c>
      <c r="U136" s="39">
        <f t="shared" si="27"/>
        <v>0</v>
      </c>
    </row>
    <row r="137" spans="1:21" ht="18" customHeight="1">
      <c r="A137" s="26" t="s">
        <v>134</v>
      </c>
      <c r="B137" s="38">
        <v>0</v>
      </c>
      <c r="C137" s="1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>
        <v>0</v>
      </c>
      <c r="L137" s="38">
        <v>0</v>
      </c>
      <c r="M137" s="27">
        <v>231870.29000000004</v>
      </c>
      <c r="N137" s="38">
        <v>0</v>
      </c>
      <c r="O137" s="38">
        <v>0</v>
      </c>
      <c r="P137" s="38">
        <v>0</v>
      </c>
      <c r="Q137" s="18">
        <v>0</v>
      </c>
      <c r="R137" s="38">
        <v>0</v>
      </c>
      <c r="S137" s="38">
        <v>0</v>
      </c>
      <c r="T137" s="18">
        <v>0</v>
      </c>
      <c r="U137" s="39">
        <f t="shared" si="27"/>
        <v>231870.29000000004</v>
      </c>
    </row>
    <row r="138" spans="1:21" ht="18" customHeight="1">
      <c r="A138" s="26" t="s">
        <v>135</v>
      </c>
      <c r="B138" s="38">
        <v>0</v>
      </c>
      <c r="C138" s="1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>
        <v>0</v>
      </c>
      <c r="L138" s="38">
        <v>0</v>
      </c>
      <c r="M138" s="38">
        <v>0</v>
      </c>
      <c r="N138" s="27">
        <v>41700.17999999996</v>
      </c>
      <c r="O138" s="38">
        <v>0</v>
      </c>
      <c r="P138" s="38">
        <v>0</v>
      </c>
      <c r="Q138" s="18">
        <v>0</v>
      </c>
      <c r="R138" s="38">
        <v>0</v>
      </c>
      <c r="S138" s="38">
        <v>0</v>
      </c>
      <c r="T138" s="18">
        <v>0</v>
      </c>
      <c r="U138" s="39">
        <f t="shared" si="27"/>
        <v>41700.17999999996</v>
      </c>
    </row>
    <row r="139" spans="1:22" ht="18" customHeight="1">
      <c r="A139" s="26" t="s">
        <v>136</v>
      </c>
      <c r="B139" s="38">
        <v>0</v>
      </c>
      <c r="C139" s="1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18">
        <v>0</v>
      </c>
      <c r="R139" s="38">
        <v>0</v>
      </c>
      <c r="S139" s="38">
        <v>0</v>
      </c>
      <c r="T139" s="18">
        <v>0</v>
      </c>
      <c r="U139" s="39">
        <f t="shared" si="27"/>
        <v>0</v>
      </c>
      <c r="V139"/>
    </row>
    <row r="140" spans="1:21" ht="18" customHeight="1">
      <c r="A140" s="26" t="s">
        <v>137</v>
      </c>
      <c r="B140" s="38">
        <v>0</v>
      </c>
      <c r="C140" s="1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18">
        <v>0</v>
      </c>
      <c r="R140" s="38">
        <v>0</v>
      </c>
      <c r="S140" s="38">
        <v>0</v>
      </c>
      <c r="T140" s="18">
        <v>0</v>
      </c>
      <c r="U140" s="39">
        <f t="shared" si="27"/>
        <v>0</v>
      </c>
    </row>
    <row r="141" spans="1:21" ht="18" customHeight="1">
      <c r="A141" s="26" t="s">
        <v>138</v>
      </c>
      <c r="B141" s="38">
        <v>0</v>
      </c>
      <c r="C141" s="18">
        <v>0</v>
      </c>
      <c r="D141" s="38">
        <v>0</v>
      </c>
      <c r="E141" s="18">
        <v>0</v>
      </c>
      <c r="F141" s="38">
        <v>0</v>
      </c>
      <c r="G141" s="38">
        <v>0</v>
      </c>
      <c r="H141" s="38">
        <v>0</v>
      </c>
      <c r="I141" s="27">
        <v>983835.13</v>
      </c>
      <c r="J141" s="38">
        <v>0</v>
      </c>
      <c r="K141" s="1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18">
        <v>0</v>
      </c>
      <c r="R141" s="38">
        <v>0</v>
      </c>
      <c r="S141" s="38">
        <v>0</v>
      </c>
      <c r="T141" s="18">
        <v>0</v>
      </c>
      <c r="U141" s="39">
        <f t="shared" si="27"/>
        <v>983835.13</v>
      </c>
    </row>
    <row r="142" spans="1:21" ht="18" customHeight="1">
      <c r="A142" s="26" t="s">
        <v>139</v>
      </c>
      <c r="B142" s="38">
        <v>0</v>
      </c>
      <c r="C142" s="18">
        <v>0</v>
      </c>
      <c r="D142" s="38">
        <v>0</v>
      </c>
      <c r="E142" s="1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18">
        <v>0</v>
      </c>
      <c r="L142" s="27">
        <v>219907.47999999998</v>
      </c>
      <c r="M142" s="38">
        <v>0</v>
      </c>
      <c r="N142" s="38">
        <v>0</v>
      </c>
      <c r="O142" s="38">
        <v>0</v>
      </c>
      <c r="P142" s="38">
        <v>0</v>
      </c>
      <c r="Q142" s="18">
        <v>0</v>
      </c>
      <c r="R142" s="38">
        <v>0</v>
      </c>
      <c r="S142" s="38">
        <v>0</v>
      </c>
      <c r="T142" s="18">
        <v>0</v>
      </c>
      <c r="U142" s="39">
        <f t="shared" si="27"/>
        <v>219907.47999999998</v>
      </c>
    </row>
    <row r="143" spans="1:21" ht="18" customHeight="1">
      <c r="A143" s="26" t="s">
        <v>140</v>
      </c>
      <c r="B143" s="38">
        <v>0</v>
      </c>
      <c r="C143" s="1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18">
        <v>0</v>
      </c>
      <c r="L143" s="38">
        <v>0</v>
      </c>
      <c r="M143" s="38">
        <v>0</v>
      </c>
      <c r="N143" s="38">
        <v>0</v>
      </c>
      <c r="O143" s="27">
        <v>131165.0900000001</v>
      </c>
      <c r="P143" s="38">
        <v>0</v>
      </c>
      <c r="Q143" s="18">
        <v>0</v>
      </c>
      <c r="R143" s="38">
        <v>0</v>
      </c>
      <c r="S143" s="38">
        <v>0</v>
      </c>
      <c r="T143" s="18">
        <v>0</v>
      </c>
      <c r="U143" s="39">
        <f t="shared" si="27"/>
        <v>131165.0900000001</v>
      </c>
    </row>
    <row r="144" spans="1:21" ht="18" customHeight="1">
      <c r="A144" s="26" t="s">
        <v>141</v>
      </c>
      <c r="B144" s="38">
        <v>0</v>
      </c>
      <c r="C144" s="18">
        <v>0</v>
      </c>
      <c r="D144" s="38">
        <v>0</v>
      </c>
      <c r="E144" s="18">
        <v>0</v>
      </c>
      <c r="F144" s="70">
        <v>1170909.9</v>
      </c>
      <c r="G144" s="38">
        <v>0</v>
      </c>
      <c r="H144" s="38">
        <v>0</v>
      </c>
      <c r="I144" s="38">
        <v>0</v>
      </c>
      <c r="J144" s="38">
        <v>0</v>
      </c>
      <c r="K144" s="1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18">
        <v>0</v>
      </c>
      <c r="R144" s="38">
        <v>0</v>
      </c>
      <c r="S144" s="38">
        <v>0</v>
      </c>
      <c r="T144" s="18">
        <v>0</v>
      </c>
      <c r="U144" s="39">
        <f t="shared" si="27"/>
        <v>1170909.9</v>
      </c>
    </row>
    <row r="145" spans="1:21" ht="18" customHeight="1">
      <c r="A145" s="26" t="s">
        <v>142</v>
      </c>
      <c r="B145" s="71">
        <v>0</v>
      </c>
      <c r="C145" s="18">
        <v>0</v>
      </c>
      <c r="D145" s="71">
        <v>0</v>
      </c>
      <c r="E145" s="18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18">
        <v>0</v>
      </c>
      <c r="L145" s="71">
        <v>0</v>
      </c>
      <c r="M145" s="71">
        <v>0</v>
      </c>
      <c r="N145" s="71">
        <v>0</v>
      </c>
      <c r="O145" s="71">
        <v>0</v>
      </c>
      <c r="P145" s="72">
        <v>1438411.4099999997</v>
      </c>
      <c r="Q145" s="72">
        <v>7938.24</v>
      </c>
      <c r="R145" s="71">
        <v>0</v>
      </c>
      <c r="S145" s="71">
        <v>0</v>
      </c>
      <c r="T145" s="18">
        <v>0</v>
      </c>
      <c r="U145" s="39">
        <f t="shared" si="27"/>
        <v>1446349.6499999997</v>
      </c>
    </row>
    <row r="146" spans="1:21" ht="18" customHeight="1">
      <c r="A146" s="75" t="s">
        <v>147</v>
      </c>
      <c r="B146" s="71">
        <v>0</v>
      </c>
      <c r="C146" s="18">
        <v>0</v>
      </c>
      <c r="D146" s="71">
        <v>0</v>
      </c>
      <c r="E146" s="18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18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18">
        <v>0</v>
      </c>
      <c r="R146" s="72">
        <v>1006752.69</v>
      </c>
      <c r="S146" s="71">
        <v>0</v>
      </c>
      <c r="T146" s="18">
        <v>0</v>
      </c>
      <c r="U146" s="39">
        <f t="shared" si="27"/>
        <v>1006752.69</v>
      </c>
    </row>
    <row r="147" spans="1:21" ht="18" customHeight="1">
      <c r="A147" s="73" t="s">
        <v>148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8">
        <v>1175390.66</v>
      </c>
      <c r="T147" s="77">
        <v>0</v>
      </c>
      <c r="U147" s="76">
        <f t="shared" si="27"/>
        <v>1175390.66</v>
      </c>
    </row>
    <row r="148" ht="18" customHeight="1">
      <c r="A148" s="81" t="s">
        <v>164</v>
      </c>
    </row>
    <row r="149" ht="18" customHeight="1">
      <c r="A149" s="81" t="s">
        <v>165</v>
      </c>
    </row>
    <row r="150" ht="18" customHeight="1">
      <c r="A150" s="81" t="s">
        <v>166</v>
      </c>
    </row>
    <row r="151" ht="18" customHeight="1">
      <c r="A151" s="81" t="s">
        <v>167</v>
      </c>
    </row>
    <row r="152" ht="18" customHeight="1">
      <c r="A152" s="81" t="s">
        <v>168</v>
      </c>
    </row>
    <row r="153" ht="18" customHeight="1">
      <c r="A153" s="82" t="s">
        <v>169</v>
      </c>
    </row>
    <row r="154" ht="18" customHeight="1">
      <c r="A154" s="81"/>
    </row>
    <row r="155" spans="1:2" ht="18" customHeight="1">
      <c r="A155" s="81"/>
      <c r="B155" s="81"/>
    </row>
    <row r="156" spans="1:2" ht="18" customHeight="1">
      <c r="A156" s="81"/>
      <c r="B156" s="81"/>
    </row>
    <row r="157" spans="1:2" ht="18" customHeight="1">
      <c r="A157" s="81"/>
      <c r="B157" s="81"/>
    </row>
    <row r="158" spans="1:2" ht="14.25">
      <c r="A158" s="81"/>
      <c r="B158" s="81"/>
    </row>
    <row r="159" spans="1:2" ht="14.25">
      <c r="A159" s="81"/>
      <c r="B159" s="81"/>
    </row>
    <row r="160" spans="1:2" ht="14.25">
      <c r="A160" s="81"/>
      <c r="B160" s="81"/>
    </row>
    <row r="161" spans="1:2" ht="14.25">
      <c r="A161" s="81"/>
      <c r="B161" s="81"/>
    </row>
    <row r="162" spans="1:2" ht="14.25">
      <c r="A162" s="81"/>
      <c r="B162" s="81"/>
    </row>
  </sheetData>
  <sheetProtection/>
  <mergeCells count="5">
    <mergeCell ref="A1:U1"/>
    <mergeCell ref="A2:U2"/>
    <mergeCell ref="A4:A6"/>
    <mergeCell ref="U4:U6"/>
    <mergeCell ref="B4:R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2019-08-30T18:10:06Z</dcterms:modified>
  <cp:category/>
  <cp:version/>
  <cp:contentType/>
  <cp:contentStatus/>
</cp:coreProperties>
</file>