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<sst xmlns="http://schemas.openxmlformats.org/spreadsheetml/2006/main" count="162" uniqueCount="160">
  <si>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</si>
  <si>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</si>
  <si>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</si>
  <si>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</si>
  <si>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</si>
  <si>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</si>
  <si>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</si>
  <si>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</si>
  <si>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</si>
  <si>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</si>
  <si>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</si>
  <si>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</si>
  <si>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</si>
  <si>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</si>
  <si>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</si>
  <si>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</si>
  <si>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</si>
  <si>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</si>
  <si>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</si>
  <si>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</si>
  <si>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</si>
  <si>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</si>
  <si>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</si>
  <si>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</si>
  <si>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</si>
  <si>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</si>
  <si>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</si>
  <si>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</si>
  <si>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</si>
  <si>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</si>
  <si>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</si>
  <si>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</si>
  <si>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</si>
  <si>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</si>
  <si>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</si>
  <si>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</si>
  <si>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</si>
  <si>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</si>
  <si>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</si>
  <si>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</si>
  <si>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</si>
  <si>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</si>
  <si>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</si>
  <si>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</si>
  <si>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</si>
  <si>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</si>
  <si>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</si>
  <si>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</si>
  <si>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</si>
  <si>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</si>
  <si>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</si>
  <si>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</si>
  <si>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</si>
  <si>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</si>
  <si>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</si>
  <si>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</si>
  <si>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</si>
  <si>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</si>
  <si>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</si>
  <si>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</si>
  <si>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</si>
  <si>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</si>
  <si>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</si>
  <si>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</si>
  <si>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</si>
  <si>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</si>
  <si>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</si>
  <si>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</si>
  <si>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</si>
  <si>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</si>
  <si>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</si>
  <si>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</si>
  <si>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</si>
  <si>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</si>
  <si>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</si>
  <si>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</si>
  <si>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</si>
  <si>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</si>
  <si>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</si>
  <si>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</si>
  <si>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</si>
  <si>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</si>
  <si>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</si>
  <si>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</si>
  <si>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</si>
  <si>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</si>
  <si>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</si>
  <si>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</si>
  <si>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</si>
  <si>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</si>
  <si>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</si>
  <si>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</si>
  <si>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</si>
  <si>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</si>
  <si>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</si>
  <si>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</si>
  <si>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</si>
  <si>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</si>
  <si>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</si>
  <si>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</si>
  <si>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</si>
  <si>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</si>
  <si>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</si>
  <si>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</si>
  <si>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</si>
  <si>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6.3. Revisão de Remuneração pelo Transporte Coletivo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</si>
  <si>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</si>
  <si>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</si>
  <si>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</si>
  <si>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</si>
  <si>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</si>
  <si>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</si>
  <si>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</si>
  <si>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</si>
  <si>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</si>
  <si>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</si>
  <si>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</si>
  <si>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</si>
  <si>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</si>
  <si>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</si>
  <si>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</si>
  <si>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</si>
  <si>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</si>
  <si>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</si>
  <si>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</si>
  <si>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</si>
  <si>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</si>
  <si>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</si>
  <si>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</si>
  <si>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</si>
  <si>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</si>
  <si>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</si>
  <si>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</si>
  <si>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</si>
  <si>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</si>
  <si>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</si>
  <si>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</si>
  <si>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</si>
  <si>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</si>
  <si>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</si>
  <si>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</si>
  <si>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</si>
  <si>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</si>
  <si>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</si>
  <si>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</si>
  <si>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</si>
  <si>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</si>
  <si>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</si>
  <si>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</si>
  <si>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</si>
  <si>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</si>
  <si>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</si>
  <si>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</si>
  <si>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</si>
  <si>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</si>
  <si>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</si>
  <si>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</si>
  <si>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</si>
  <si>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</si>
  <si>
    <t>OPERAÇÃO 19/08/19 - VENCIMENTO 26/08/19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</si>
</sst>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2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2" fillId="0" borderId="4" xfId="53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showGridLines="0" tabSelected="1" zoomScale="80" zoomScaleNormal="80" zoomScaleSheetLayoutView="70" zoomScalePageLayoutView="0" workbookViewId="0" topLeftCell="A1">
      <selection activeCell="A1" sqref="A1:P1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>
      <c r="A2" s="81" t="s">
        <v>159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2" t="s">
        <v>7</v>
      </c>
      <c r="B4" s="84" t="s">
        <v>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  <c r="P4" s="83" t="s">
        <v>8</v>
      </c>
    </row>
    <row r="5" spans="1:16" ht="38.25">
      <c r="A5" s="82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2"/>
    </row>
    <row r="6" spans="1:16" ht="18.75" customHeight="1">
      <c r="A6" s="82"/>
      <c r="B6" s="3" t="s">
        <v>151</v>
      </c>
      <c r="C6" s="3" t="s">
        <v>152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153</v>
      </c>
      <c r="I6" s="3" t="s">
        <v>2</v>
      </c>
      <c r="J6" s="3" t="s">
        <v>154</v>
      </c>
      <c r="K6" s="3" t="s">
        <v>155</v>
      </c>
      <c r="L6" s="3" t="s">
        <v>3</v>
      </c>
      <c r="M6" s="3" t="s">
        <v>156</v>
      </c>
      <c r="N6" s="3" t="s">
        <v>157</v>
      </c>
      <c r="O6" s="3" t="s">
        <v>158</v>
      </c>
      <c r="P6" s="82"/>
    </row>
    <row r="7" spans="1:19" ht="17.25" customHeight="1">
      <c r="A7" s="8" t="s">
        <v>20</v>
      </c>
      <c r="B7" s="9">
        <f aca="true" t="shared" si="0" ref="B7:P7">+B8+B20+B24+B27</f>
        <v>530188</v>
      </c>
      <c r="C7" s="9">
        <f t="shared" si="0"/>
        <v>711134</v>
      </c>
      <c r="D7" s="9">
        <f t="shared" si="0"/>
        <v>681180</v>
      </c>
      <c r="E7" s="9">
        <f>+E8+E20+E24+E27</f>
        <v>108427</v>
      </c>
      <c r="F7" s="9">
        <f>+F8+F20+F24+F27</f>
        <v>286589</v>
      </c>
      <c r="G7" s="9">
        <f t="shared" si="0"/>
        <v>448592</v>
      </c>
      <c r="H7" s="9">
        <f t="shared" si="0"/>
        <v>329928</v>
      </c>
      <c r="I7" s="9">
        <f t="shared" si="0"/>
        <v>279313</v>
      </c>
      <c r="J7" s="9">
        <f t="shared" si="0"/>
        <v>139919</v>
      </c>
      <c r="K7" s="9">
        <f t="shared" si="0"/>
        <v>142546</v>
      </c>
      <c r="L7" s="9">
        <f t="shared" si="0"/>
        <v>296695</v>
      </c>
      <c r="M7" s="9">
        <f t="shared" si="0"/>
        <v>428464</v>
      </c>
      <c r="N7" s="9">
        <f t="shared" si="0"/>
        <v>154036</v>
      </c>
      <c r="O7" s="9">
        <f t="shared" si="0"/>
        <v>308788</v>
      </c>
      <c r="P7" s="9">
        <f t="shared" si="0"/>
        <v>4845799</v>
      </c>
      <c r="Q7" s="43"/>
      <c r="R7"/>
      <c r="S7"/>
    </row>
    <row r="8" spans="1:19" ht="17.25" customHeight="1">
      <c r="A8" s="10" t="s">
        <v>31</v>
      </c>
      <c r="B8" s="11">
        <f>B9+B12+B16</f>
        <v>282005</v>
      </c>
      <c r="C8" s="11">
        <f aca="true" t="shared" si="1" ref="C8:O8">C9+C12+C16</f>
        <v>383326</v>
      </c>
      <c r="D8" s="11">
        <f t="shared" si="1"/>
        <v>339589</v>
      </c>
      <c r="E8" s="11">
        <f>E9+E12+E16</f>
        <v>53052</v>
      </c>
      <c r="F8" s="11">
        <f>F9+F12+F16</f>
        <v>144773</v>
      </c>
      <c r="G8" s="11">
        <f t="shared" si="1"/>
        <v>244345</v>
      </c>
      <c r="H8" s="11">
        <f t="shared" si="1"/>
        <v>184924</v>
      </c>
      <c r="I8" s="11">
        <f t="shared" si="1"/>
        <v>135337</v>
      </c>
      <c r="J8" s="11">
        <f t="shared" si="1"/>
        <v>81844</v>
      </c>
      <c r="K8" s="11">
        <f t="shared" si="1"/>
        <v>79451</v>
      </c>
      <c r="L8" s="11">
        <f t="shared" si="1"/>
        <v>149076</v>
      </c>
      <c r="M8" s="11">
        <f t="shared" si="1"/>
        <v>231845</v>
      </c>
      <c r="N8" s="11">
        <f t="shared" si="1"/>
        <v>83002</v>
      </c>
      <c r="O8" s="11">
        <f t="shared" si="1"/>
        <v>185924</v>
      </c>
      <c r="P8" s="11">
        <f>SUM(B8:O8)</f>
        <v>2578493</v>
      </c>
      <c r="Q8"/>
      <c r="R8"/>
      <c r="S8"/>
    </row>
    <row r="9" spans="1:19" ht="17.25" customHeight="1">
      <c r="A9" s="15" t="s">
        <v>9</v>
      </c>
      <c r="B9" s="13">
        <f>+B10+B11</f>
        <v>29760</v>
      </c>
      <c r="C9" s="13">
        <f aca="true" t="shared" si="2" ref="C9:O9">+C10+C11</f>
        <v>43950</v>
      </c>
      <c r="D9" s="13">
        <f t="shared" si="2"/>
        <v>35631</v>
      </c>
      <c r="E9" s="13">
        <f>+E10+E11</f>
        <v>6758</v>
      </c>
      <c r="F9" s="13">
        <f>+F10+F11</f>
        <v>13982</v>
      </c>
      <c r="G9" s="13">
        <f t="shared" si="2"/>
        <v>26398</v>
      </c>
      <c r="H9" s="13">
        <f t="shared" si="2"/>
        <v>18923</v>
      </c>
      <c r="I9" s="13">
        <f t="shared" si="2"/>
        <v>10163</v>
      </c>
      <c r="J9" s="13">
        <f t="shared" si="2"/>
        <v>5392</v>
      </c>
      <c r="K9" s="13">
        <f t="shared" si="2"/>
        <v>6994</v>
      </c>
      <c r="L9" s="13">
        <f t="shared" si="2"/>
        <v>8173</v>
      </c>
      <c r="M9" s="13">
        <f t="shared" si="2"/>
        <v>15099</v>
      </c>
      <c r="N9" s="13">
        <f t="shared" si="2"/>
        <v>9521</v>
      </c>
      <c r="O9" s="13">
        <f t="shared" si="2"/>
        <v>25085</v>
      </c>
      <c r="P9" s="11">
        <f aca="true" t="shared" si="3" ref="P9:P27">SUM(B9:O9)</f>
        <v>255829</v>
      </c>
      <c r="Q9"/>
      <c r="R9"/>
      <c r="S9"/>
    </row>
    <row r="10" spans="1:19" ht="17.25" customHeight="1">
      <c r="A10" s="29" t="s">
        <v>10</v>
      </c>
      <c r="B10" s="13">
        <v>29760</v>
      </c>
      <c r="C10" s="13">
        <v>43950</v>
      </c>
      <c r="D10" s="13">
        <v>35631</v>
      </c>
      <c r="E10" s="13">
        <v>6758</v>
      </c>
      <c r="F10" s="13">
        <v>13982</v>
      </c>
      <c r="G10" s="13">
        <v>26398</v>
      </c>
      <c r="H10" s="13">
        <v>18923</v>
      </c>
      <c r="I10" s="13">
        <v>10163</v>
      </c>
      <c r="J10" s="13">
        <v>5392</v>
      </c>
      <c r="K10" s="13">
        <v>6994</v>
      </c>
      <c r="L10" s="13">
        <v>8173</v>
      </c>
      <c r="M10" s="13">
        <v>15099</v>
      </c>
      <c r="N10" s="13">
        <v>9521</v>
      </c>
      <c r="O10" s="13">
        <v>25085</v>
      </c>
      <c r="P10" s="11">
        <f t="shared" si="3"/>
        <v>255829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3"/>
        <v>0</v>
      </c>
      <c r="Q11"/>
      <c r="R11"/>
      <c r="S11"/>
    </row>
    <row r="12" spans="1:19" ht="17.25" customHeight="1">
      <c r="A12" s="15" t="s">
        <v>21</v>
      </c>
      <c r="B12" s="17">
        <f aca="true" t="shared" si="4" ref="B12:O12">SUM(B13:B15)</f>
        <v>240084</v>
      </c>
      <c r="C12" s="17">
        <f t="shared" si="4"/>
        <v>322010</v>
      </c>
      <c r="D12" s="17">
        <f t="shared" si="4"/>
        <v>289223</v>
      </c>
      <c r="E12" s="17">
        <f>SUM(E13:E15)</f>
        <v>43686</v>
      </c>
      <c r="F12" s="17">
        <f>SUM(F13:F15)</f>
        <v>123963</v>
      </c>
      <c r="G12" s="17">
        <f t="shared" si="4"/>
        <v>207401</v>
      </c>
      <c r="H12" s="17">
        <f t="shared" si="4"/>
        <v>157468</v>
      </c>
      <c r="I12" s="17">
        <f t="shared" si="4"/>
        <v>117463</v>
      </c>
      <c r="J12" s="17">
        <f t="shared" si="4"/>
        <v>71968</v>
      </c>
      <c r="K12" s="17">
        <f t="shared" si="4"/>
        <v>68577</v>
      </c>
      <c r="L12" s="17">
        <f t="shared" si="4"/>
        <v>132352</v>
      </c>
      <c r="M12" s="17">
        <f t="shared" si="4"/>
        <v>205132</v>
      </c>
      <c r="N12" s="17">
        <f t="shared" si="4"/>
        <v>68924</v>
      </c>
      <c r="O12" s="17">
        <f t="shared" si="4"/>
        <v>153882</v>
      </c>
      <c r="P12" s="11">
        <f t="shared" si="3"/>
        <v>2202133</v>
      </c>
      <c r="Q12"/>
      <c r="R12"/>
      <c r="S12"/>
    </row>
    <row r="13" spans="1:19" s="58" customFormat="1" ht="17.25" customHeight="1">
      <c r="A13" s="63" t="s">
        <v>12</v>
      </c>
      <c r="B13" s="64">
        <v>98195</v>
      </c>
      <c r="C13" s="64">
        <v>141158</v>
      </c>
      <c r="D13" s="64">
        <v>130908</v>
      </c>
      <c r="E13" s="64">
        <v>20674</v>
      </c>
      <c r="F13" s="64">
        <v>55890</v>
      </c>
      <c r="G13" s="64">
        <v>90178</v>
      </c>
      <c r="H13" s="64">
        <v>67167</v>
      </c>
      <c r="I13" s="64">
        <v>53190</v>
      </c>
      <c r="J13" s="64">
        <v>28646</v>
      </c>
      <c r="K13" s="64">
        <v>28760</v>
      </c>
      <c r="L13" s="64">
        <v>55951</v>
      </c>
      <c r="M13" s="64">
        <v>82370</v>
      </c>
      <c r="N13" s="64">
        <v>31527</v>
      </c>
      <c r="O13" s="64">
        <v>63140</v>
      </c>
      <c r="P13" s="11">
        <f t="shared" si="3"/>
        <v>947754</v>
      </c>
      <c r="Q13" s="65"/>
      <c r="R13" s="66"/>
      <c r="S13"/>
    </row>
    <row r="14" spans="1:19" s="58" customFormat="1" ht="17.25" customHeight="1">
      <c r="A14" s="63" t="s">
        <v>13</v>
      </c>
      <c r="B14" s="64">
        <v>126736</v>
      </c>
      <c r="C14" s="64">
        <v>157541</v>
      </c>
      <c r="D14" s="64">
        <v>140859</v>
      </c>
      <c r="E14" s="64">
        <v>19292</v>
      </c>
      <c r="F14" s="64">
        <v>62301</v>
      </c>
      <c r="G14" s="64">
        <v>104261</v>
      </c>
      <c r="H14" s="64">
        <v>81341</v>
      </c>
      <c r="I14" s="64">
        <v>58421</v>
      </c>
      <c r="J14" s="64">
        <v>39804</v>
      </c>
      <c r="K14" s="64">
        <v>36253</v>
      </c>
      <c r="L14" s="64">
        <v>71306</v>
      </c>
      <c r="M14" s="64">
        <v>112159</v>
      </c>
      <c r="N14" s="64">
        <v>29572</v>
      </c>
      <c r="O14" s="64">
        <v>79003</v>
      </c>
      <c r="P14" s="11">
        <f t="shared" si="3"/>
        <v>1118849</v>
      </c>
      <c r="Q14" s="65"/>
      <c r="R14"/>
      <c r="S14"/>
    </row>
    <row r="15" spans="1:19" ht="17.25" customHeight="1">
      <c r="A15" s="14" t="s">
        <v>14</v>
      </c>
      <c r="B15" s="13">
        <v>15153</v>
      </c>
      <c r="C15" s="13">
        <v>23311</v>
      </c>
      <c r="D15" s="13">
        <v>17456</v>
      </c>
      <c r="E15" s="13">
        <v>3720</v>
      </c>
      <c r="F15" s="13">
        <v>5772</v>
      </c>
      <c r="G15" s="13">
        <v>12962</v>
      </c>
      <c r="H15" s="13">
        <v>8960</v>
      </c>
      <c r="I15" s="13">
        <v>5852</v>
      </c>
      <c r="J15" s="13">
        <v>3518</v>
      </c>
      <c r="K15" s="13">
        <v>3564</v>
      </c>
      <c r="L15" s="13">
        <v>5095</v>
      </c>
      <c r="M15" s="13">
        <v>10603</v>
      </c>
      <c r="N15" s="13">
        <v>7825</v>
      </c>
      <c r="O15" s="13">
        <v>11739</v>
      </c>
      <c r="P15" s="11">
        <f t="shared" si="3"/>
        <v>135530</v>
      </c>
      <c r="Q15"/>
      <c r="R15"/>
      <c r="S15"/>
    </row>
    <row r="16" spans="1:16" ht="17.25" customHeight="1">
      <c r="A16" s="15" t="s">
        <v>27</v>
      </c>
      <c r="B16" s="13">
        <f>B17+B18+B19</f>
        <v>12161</v>
      </c>
      <c r="C16" s="13">
        <f aca="true" t="shared" si="5" ref="C16:O16">C17+C18+C19</f>
        <v>17366</v>
      </c>
      <c r="D16" s="13">
        <f t="shared" si="5"/>
        <v>14735</v>
      </c>
      <c r="E16" s="13">
        <f>E17+E18+E19</f>
        <v>2608</v>
      </c>
      <c r="F16" s="13">
        <f>F17+F18+F19</f>
        <v>6828</v>
      </c>
      <c r="G16" s="13">
        <f t="shared" si="5"/>
        <v>10546</v>
      </c>
      <c r="H16" s="13">
        <f t="shared" si="5"/>
        <v>8533</v>
      </c>
      <c r="I16" s="13">
        <f t="shared" si="5"/>
        <v>7711</v>
      </c>
      <c r="J16" s="13">
        <f t="shared" si="5"/>
        <v>4484</v>
      </c>
      <c r="K16" s="13">
        <f t="shared" si="5"/>
        <v>3880</v>
      </c>
      <c r="L16" s="13">
        <f t="shared" si="5"/>
        <v>8551</v>
      </c>
      <c r="M16" s="13">
        <f t="shared" si="5"/>
        <v>11614</v>
      </c>
      <c r="N16" s="13">
        <f t="shared" si="5"/>
        <v>4557</v>
      </c>
      <c r="O16" s="13">
        <f t="shared" si="5"/>
        <v>6957</v>
      </c>
      <c r="P16" s="11">
        <f t="shared" si="3"/>
        <v>120531</v>
      </c>
    </row>
    <row r="17" spans="1:19" ht="17.25" customHeight="1">
      <c r="A17" s="14" t="s">
        <v>28</v>
      </c>
      <c r="B17" s="13">
        <v>12145</v>
      </c>
      <c r="C17" s="13">
        <v>17350</v>
      </c>
      <c r="D17" s="13">
        <v>14721</v>
      </c>
      <c r="E17" s="13">
        <v>2602</v>
      </c>
      <c r="F17" s="13">
        <v>6821</v>
      </c>
      <c r="G17" s="13">
        <v>10533</v>
      </c>
      <c r="H17" s="13">
        <v>8526</v>
      </c>
      <c r="I17" s="13">
        <v>7704</v>
      </c>
      <c r="J17" s="13">
        <v>4479</v>
      </c>
      <c r="K17" s="13">
        <v>3874</v>
      </c>
      <c r="L17" s="13">
        <v>8540</v>
      </c>
      <c r="M17" s="13">
        <v>11596</v>
      </c>
      <c r="N17" s="13">
        <v>4550</v>
      </c>
      <c r="O17" s="13">
        <v>6942</v>
      </c>
      <c r="P17" s="11">
        <f t="shared" si="3"/>
        <v>120383</v>
      </c>
      <c r="Q17"/>
      <c r="R17"/>
      <c r="S17"/>
    </row>
    <row r="18" spans="1:19" ht="17.25" customHeight="1">
      <c r="A18" s="14" t="s">
        <v>29</v>
      </c>
      <c r="B18" s="13">
        <v>7</v>
      </c>
      <c r="C18" s="13">
        <v>7</v>
      </c>
      <c r="D18" s="13">
        <v>1</v>
      </c>
      <c r="E18" s="13">
        <v>4</v>
      </c>
      <c r="F18" s="13">
        <v>4</v>
      </c>
      <c r="G18" s="13">
        <v>7</v>
      </c>
      <c r="H18" s="13">
        <v>5</v>
      </c>
      <c r="I18" s="13">
        <v>6</v>
      </c>
      <c r="J18" s="13">
        <v>3</v>
      </c>
      <c r="K18" s="13">
        <v>6</v>
      </c>
      <c r="L18" s="13">
        <v>4</v>
      </c>
      <c r="M18" s="13">
        <v>14</v>
      </c>
      <c r="N18" s="13">
        <v>4</v>
      </c>
      <c r="O18" s="13">
        <v>9</v>
      </c>
      <c r="P18" s="11">
        <f t="shared" si="3"/>
        <v>81</v>
      </c>
      <c r="Q18"/>
      <c r="R18"/>
      <c r="S18"/>
    </row>
    <row r="19" spans="1:19" ht="17.25" customHeight="1">
      <c r="A19" s="14" t="s">
        <v>30</v>
      </c>
      <c r="B19" s="13">
        <v>9</v>
      </c>
      <c r="C19" s="13">
        <v>9</v>
      </c>
      <c r="D19" s="13">
        <v>13</v>
      </c>
      <c r="E19" s="13">
        <v>2</v>
      </c>
      <c r="F19" s="13">
        <v>3</v>
      </c>
      <c r="G19" s="13">
        <v>6</v>
      </c>
      <c r="H19" s="13">
        <v>2</v>
      </c>
      <c r="I19" s="13">
        <v>1</v>
      </c>
      <c r="J19" s="13">
        <v>2</v>
      </c>
      <c r="K19" s="13">
        <v>0</v>
      </c>
      <c r="L19" s="13">
        <v>7</v>
      </c>
      <c r="M19" s="13">
        <v>4</v>
      </c>
      <c r="N19" s="13">
        <v>3</v>
      </c>
      <c r="O19" s="13">
        <v>6</v>
      </c>
      <c r="P19" s="11">
        <f t="shared" si="3"/>
        <v>67</v>
      </c>
      <c r="Q19"/>
      <c r="R19"/>
      <c r="S19"/>
    </row>
    <row r="20" spans="1:19" ht="17.25" customHeight="1">
      <c r="A20" s="16" t="s">
        <v>15</v>
      </c>
      <c r="B20" s="11">
        <f>+B21+B22+B23</f>
        <v>133509</v>
      </c>
      <c r="C20" s="11">
        <f aca="true" t="shared" si="6" ref="C20:O20">+C21+C22+C23</f>
        <v>158422</v>
      </c>
      <c r="D20" s="11">
        <f t="shared" si="6"/>
        <v>164724</v>
      </c>
      <c r="E20" s="11">
        <f>+E21+E22+E23</f>
        <v>26204</v>
      </c>
      <c r="F20" s="11">
        <f>+F21+F22+F23</f>
        <v>63389</v>
      </c>
      <c r="G20" s="11">
        <f t="shared" si="6"/>
        <v>98762</v>
      </c>
      <c r="H20" s="11">
        <f t="shared" si="6"/>
        <v>76832</v>
      </c>
      <c r="I20" s="11">
        <f t="shared" si="6"/>
        <v>91248</v>
      </c>
      <c r="J20" s="11">
        <f t="shared" si="6"/>
        <v>39034</v>
      </c>
      <c r="K20" s="11">
        <f t="shared" si="6"/>
        <v>39995</v>
      </c>
      <c r="L20" s="11">
        <f t="shared" si="6"/>
        <v>96898</v>
      </c>
      <c r="M20" s="11">
        <f t="shared" si="6"/>
        <v>126119</v>
      </c>
      <c r="N20" s="11">
        <f t="shared" si="6"/>
        <v>41964</v>
      </c>
      <c r="O20" s="11">
        <f t="shared" si="6"/>
        <v>64940</v>
      </c>
      <c r="P20" s="11">
        <f t="shared" si="3"/>
        <v>1222040</v>
      </c>
      <c r="Q20"/>
      <c r="R20"/>
      <c r="S20"/>
    </row>
    <row r="21" spans="1:19" s="58" customFormat="1" ht="17.25" customHeight="1">
      <c r="A21" s="53" t="s">
        <v>16</v>
      </c>
      <c r="B21" s="64">
        <v>72930</v>
      </c>
      <c r="C21" s="64">
        <v>94531</v>
      </c>
      <c r="D21" s="64">
        <v>100158</v>
      </c>
      <c r="E21" s="64">
        <v>17183</v>
      </c>
      <c r="F21" s="64">
        <v>38541</v>
      </c>
      <c r="G21" s="64">
        <v>60102</v>
      </c>
      <c r="H21" s="64">
        <v>44025</v>
      </c>
      <c r="I21" s="64">
        <v>53586</v>
      </c>
      <c r="J21" s="64">
        <v>23564</v>
      </c>
      <c r="K21" s="64">
        <v>23225</v>
      </c>
      <c r="L21" s="64">
        <v>53372</v>
      </c>
      <c r="M21" s="64">
        <v>69957</v>
      </c>
      <c r="N21" s="64">
        <v>24362</v>
      </c>
      <c r="O21" s="64">
        <v>37963</v>
      </c>
      <c r="P21" s="11">
        <f t="shared" si="3"/>
        <v>713499</v>
      </c>
      <c r="Q21" s="65"/>
      <c r="R21"/>
      <c r="S21"/>
    </row>
    <row r="22" spans="1:19" s="58" customFormat="1" ht="17.25" customHeight="1">
      <c r="A22" s="53" t="s">
        <v>17</v>
      </c>
      <c r="B22" s="64">
        <v>54046</v>
      </c>
      <c r="C22" s="64">
        <v>55637</v>
      </c>
      <c r="D22" s="64">
        <v>57584</v>
      </c>
      <c r="E22" s="64">
        <v>7676</v>
      </c>
      <c r="F22" s="64">
        <v>22412</v>
      </c>
      <c r="G22" s="64">
        <v>34444</v>
      </c>
      <c r="H22" s="64">
        <v>29617</v>
      </c>
      <c r="I22" s="64">
        <v>34495</v>
      </c>
      <c r="J22" s="64">
        <v>14046</v>
      </c>
      <c r="K22" s="64">
        <v>15262</v>
      </c>
      <c r="L22" s="64">
        <v>40391</v>
      </c>
      <c r="M22" s="64">
        <v>50752</v>
      </c>
      <c r="N22" s="64">
        <v>14908</v>
      </c>
      <c r="O22" s="64">
        <v>23241</v>
      </c>
      <c r="P22" s="11">
        <f t="shared" si="3"/>
        <v>454511</v>
      </c>
      <c r="Q22" s="65"/>
      <c r="R22"/>
      <c r="S22"/>
    </row>
    <row r="23" spans="1:19" ht="17.25" customHeight="1">
      <c r="A23" s="12" t="s">
        <v>18</v>
      </c>
      <c r="B23" s="13">
        <v>6533</v>
      </c>
      <c r="C23" s="13">
        <v>8254</v>
      </c>
      <c r="D23" s="13">
        <v>6982</v>
      </c>
      <c r="E23" s="13">
        <v>1345</v>
      </c>
      <c r="F23" s="13">
        <v>2436</v>
      </c>
      <c r="G23" s="13">
        <v>4216</v>
      </c>
      <c r="H23" s="13">
        <v>3190</v>
      </c>
      <c r="I23" s="13">
        <v>3167</v>
      </c>
      <c r="J23" s="13">
        <v>1424</v>
      </c>
      <c r="K23" s="13">
        <v>1508</v>
      </c>
      <c r="L23" s="13">
        <v>3135</v>
      </c>
      <c r="M23" s="13">
        <v>5410</v>
      </c>
      <c r="N23" s="13">
        <v>2694</v>
      </c>
      <c r="O23" s="13">
        <v>3736</v>
      </c>
      <c r="P23" s="11">
        <f t="shared" si="3"/>
        <v>54030</v>
      </c>
      <c r="Q23"/>
      <c r="R23"/>
      <c r="S23"/>
    </row>
    <row r="24" spans="1:19" ht="17.25" customHeight="1">
      <c r="A24" s="16" t="s">
        <v>19</v>
      </c>
      <c r="B24" s="13">
        <f>+B25+B26</f>
        <v>114674</v>
      </c>
      <c r="C24" s="13">
        <f aca="true" t="shared" si="7" ref="C24:O24">+C25+C26</f>
        <v>169386</v>
      </c>
      <c r="D24" s="13">
        <f t="shared" si="7"/>
        <v>176867</v>
      </c>
      <c r="E24" s="13">
        <f>+E25+E26</f>
        <v>29171</v>
      </c>
      <c r="F24" s="13">
        <f>+F25+F26</f>
        <v>78427</v>
      </c>
      <c r="G24" s="13">
        <f t="shared" si="7"/>
        <v>105485</v>
      </c>
      <c r="H24" s="13">
        <f t="shared" si="7"/>
        <v>68172</v>
      </c>
      <c r="I24" s="13">
        <f t="shared" si="7"/>
        <v>52728</v>
      </c>
      <c r="J24" s="13">
        <f t="shared" si="7"/>
        <v>19041</v>
      </c>
      <c r="K24" s="13">
        <f t="shared" si="7"/>
        <v>23100</v>
      </c>
      <c r="L24" s="13">
        <f t="shared" si="7"/>
        <v>50721</v>
      </c>
      <c r="M24" s="13">
        <f t="shared" si="7"/>
        <v>70500</v>
      </c>
      <c r="N24" s="13">
        <f t="shared" si="7"/>
        <v>28993</v>
      </c>
      <c r="O24" s="13">
        <f t="shared" si="7"/>
        <v>57924</v>
      </c>
      <c r="P24" s="11">
        <f t="shared" si="3"/>
        <v>1045189</v>
      </c>
      <c r="Q24" s="44"/>
      <c r="R24"/>
      <c r="S24"/>
    </row>
    <row r="25" spans="1:19" ht="17.25" customHeight="1">
      <c r="A25" s="12" t="s">
        <v>32</v>
      </c>
      <c r="B25" s="13">
        <v>68053</v>
      </c>
      <c r="C25" s="13">
        <v>107460</v>
      </c>
      <c r="D25" s="13">
        <v>110999</v>
      </c>
      <c r="E25" s="13">
        <v>20015</v>
      </c>
      <c r="F25" s="13">
        <v>45956</v>
      </c>
      <c r="G25" s="13">
        <v>68057</v>
      </c>
      <c r="H25" s="13">
        <v>42413</v>
      </c>
      <c r="I25" s="13">
        <v>34009</v>
      </c>
      <c r="J25" s="13">
        <v>13042</v>
      </c>
      <c r="K25" s="13">
        <v>16126</v>
      </c>
      <c r="L25" s="13">
        <v>30654</v>
      </c>
      <c r="M25" s="13">
        <v>45455</v>
      </c>
      <c r="N25" s="13">
        <v>21006</v>
      </c>
      <c r="O25" s="13">
        <v>35742</v>
      </c>
      <c r="P25" s="11">
        <f t="shared" si="3"/>
        <v>658987</v>
      </c>
      <c r="Q25" s="43"/>
      <c r="R25"/>
      <c r="S25"/>
    </row>
    <row r="26" spans="1:19" ht="17.25" customHeight="1">
      <c r="A26" s="12" t="s">
        <v>33</v>
      </c>
      <c r="B26" s="13">
        <v>46621</v>
      </c>
      <c r="C26" s="13">
        <v>61926</v>
      </c>
      <c r="D26" s="13">
        <v>65868</v>
      </c>
      <c r="E26" s="13">
        <v>9156</v>
      </c>
      <c r="F26" s="13">
        <v>32471</v>
      </c>
      <c r="G26" s="13">
        <v>37428</v>
      </c>
      <c r="H26" s="13">
        <v>25759</v>
      </c>
      <c r="I26" s="13">
        <v>18719</v>
      </c>
      <c r="J26" s="13">
        <v>5999</v>
      </c>
      <c r="K26" s="13">
        <v>6974</v>
      </c>
      <c r="L26" s="13">
        <v>20067</v>
      </c>
      <c r="M26" s="13">
        <v>25045</v>
      </c>
      <c r="N26" s="13">
        <v>7987</v>
      </c>
      <c r="O26" s="13">
        <v>22182</v>
      </c>
      <c r="P26" s="11">
        <f t="shared" si="3"/>
        <v>386202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77</v>
      </c>
      <c r="O27" s="11">
        <v>0</v>
      </c>
      <c r="P27" s="11">
        <f t="shared" si="3"/>
        <v>77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31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79">
        <v>1.068160123958633</v>
      </c>
      <c r="C32" s="79">
        <v>1.029587844290496</v>
      </c>
      <c r="D32" s="31">
        <v>0</v>
      </c>
      <c r="E32" s="31">
        <v>0</v>
      </c>
      <c r="F32" s="31">
        <v>0</v>
      </c>
      <c r="G32" s="31">
        <v>0</v>
      </c>
      <c r="H32" s="79">
        <v>1.031711819866242</v>
      </c>
      <c r="I32" s="31">
        <v>0</v>
      </c>
      <c r="J32" s="79">
        <v>1.109786211182748</v>
      </c>
      <c r="K32" s="79">
        <v>1.1920905069959</v>
      </c>
      <c r="L32" s="31">
        <v>0</v>
      </c>
      <c r="M32" s="79">
        <v>1.067969566658071</v>
      </c>
      <c r="N32" s="79">
        <v>1.14376464809279</v>
      </c>
      <c r="O32" s="79">
        <v>1.066905343974092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23">
        <f>+B38+B35</f>
        <v>0</v>
      </c>
      <c r="C34" s="23">
        <f aca="true" t="shared" si="8" ref="C34:N34">+C38+C35</f>
        <v>0</v>
      </c>
      <c r="D34" s="23">
        <f t="shared" si="8"/>
        <v>6385.76</v>
      </c>
      <c r="E34" s="11">
        <f t="shared" si="8"/>
        <v>0</v>
      </c>
      <c r="F34" s="23">
        <f t="shared" si="8"/>
        <v>2217.04</v>
      </c>
      <c r="G34" s="23">
        <f t="shared" si="8"/>
        <v>3445.4</v>
      </c>
      <c r="H34" s="23">
        <f t="shared" si="8"/>
        <v>0</v>
      </c>
      <c r="I34" s="23">
        <f t="shared" si="8"/>
        <v>3376.92</v>
      </c>
      <c r="J34" s="23">
        <f t="shared" si="8"/>
        <v>0</v>
      </c>
      <c r="K34" s="23">
        <f t="shared" si="8"/>
        <v>0</v>
      </c>
      <c r="L34" s="23">
        <f t="shared" si="8"/>
        <v>2255.56</v>
      </c>
      <c r="M34" s="23">
        <f t="shared" si="8"/>
        <v>0</v>
      </c>
      <c r="N34" s="23">
        <f t="shared" si="8"/>
        <v>0</v>
      </c>
      <c r="O34" s="23">
        <f>+O38+O35</f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/>
      <c r="L35" s="59"/>
      <c r="M35" s="59"/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/>
      <c r="L36" s="59"/>
      <c r="M36" s="59"/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/>
      <c r="L37" s="59"/>
      <c r="M37" s="59"/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52">
        <f>ROUND(B39*B40,2)</f>
        <v>0</v>
      </c>
      <c r="C38" s="52">
        <f>ROUND(C39*C40,2)</f>
        <v>0</v>
      </c>
      <c r="D38" s="52">
        <f aca="true" t="shared" si="9" ref="D38:N38">ROUND(D39*D40,2)</f>
        <v>6385.76</v>
      </c>
      <c r="E38" s="11">
        <f t="shared" si="9"/>
        <v>0</v>
      </c>
      <c r="F38" s="52">
        <f t="shared" si="9"/>
        <v>2217.04</v>
      </c>
      <c r="G38" s="52">
        <f t="shared" si="9"/>
        <v>3445.4</v>
      </c>
      <c r="H38" s="52">
        <f t="shared" si="9"/>
        <v>0</v>
      </c>
      <c r="I38" s="52">
        <f t="shared" si="9"/>
        <v>3376.92</v>
      </c>
      <c r="J38" s="52">
        <f t="shared" si="9"/>
        <v>0</v>
      </c>
      <c r="K38" s="52">
        <f t="shared" si="9"/>
        <v>0</v>
      </c>
      <c r="L38" s="52">
        <f t="shared" si="9"/>
        <v>2255.56</v>
      </c>
      <c r="M38" s="52">
        <f t="shared" si="9"/>
        <v>0</v>
      </c>
      <c r="N38" s="52">
        <f t="shared" si="9"/>
        <v>0</v>
      </c>
      <c r="O38" s="52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52">
        <v>0</v>
      </c>
      <c r="C40" s="52">
        <v>0</v>
      </c>
      <c r="D40" s="52">
        <v>4.28</v>
      </c>
      <c r="E40" s="11">
        <v>0</v>
      </c>
      <c r="F40" s="52">
        <v>4.28</v>
      </c>
      <c r="G40" s="52">
        <v>4.28</v>
      </c>
      <c r="H40" s="52">
        <v>0</v>
      </c>
      <c r="I40" s="52">
        <v>4.28</v>
      </c>
      <c r="J40" s="52">
        <v>0</v>
      </c>
      <c r="K40" s="52">
        <v>0</v>
      </c>
      <c r="L40" s="52">
        <v>4.28</v>
      </c>
      <c r="M40" s="52">
        <v>0</v>
      </c>
      <c r="N40" s="52">
        <v>0</v>
      </c>
      <c r="O40" s="52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10" ref="B42:O42">+B43+B53</f>
        <v>1924282.96</v>
      </c>
      <c r="C42" s="22">
        <f t="shared" si="10"/>
        <v>2771299.04</v>
      </c>
      <c r="D42" s="22">
        <f t="shared" si="10"/>
        <v>2647870.2799999993</v>
      </c>
      <c r="E42" s="22">
        <f t="shared" si="10"/>
        <v>572353.6</v>
      </c>
      <c r="F42" s="22">
        <f t="shared" si="10"/>
        <v>952919.63</v>
      </c>
      <c r="G42" s="22">
        <f t="shared" si="10"/>
        <v>1533993.8399999999</v>
      </c>
      <c r="H42" s="22">
        <f t="shared" si="10"/>
        <v>1329995.6700000002</v>
      </c>
      <c r="I42" s="22">
        <f t="shared" si="10"/>
        <v>969014.8700000001</v>
      </c>
      <c r="J42" s="22">
        <f t="shared" si="10"/>
        <v>530577.22</v>
      </c>
      <c r="K42" s="22">
        <f t="shared" si="10"/>
        <v>548366.57</v>
      </c>
      <c r="L42" s="22">
        <f t="shared" si="10"/>
        <v>847342.9100000001</v>
      </c>
      <c r="M42" s="22">
        <f t="shared" si="10"/>
        <v>1363927.03</v>
      </c>
      <c r="N42" s="22">
        <f t="shared" si="10"/>
        <v>639823.71</v>
      </c>
      <c r="O42" s="22">
        <f t="shared" si="10"/>
        <v>1098529.6499999997</v>
      </c>
      <c r="P42" s="22">
        <f aca="true" t="shared" si="11" ref="P42:P47">SUM(B42:O42)</f>
        <v>17730296.98</v>
      </c>
      <c r="Q42"/>
      <c r="R42"/>
      <c r="S42"/>
    </row>
    <row r="43" spans="1:19" ht="17.25" customHeight="1">
      <c r="A43" s="16" t="s">
        <v>59</v>
      </c>
      <c r="B43" s="23">
        <f>SUM(B44:B52)</f>
        <v>1906825.54</v>
      </c>
      <c r="C43" s="23">
        <f aca="true" t="shared" si="12" ref="C43:O43">SUM(C44:C52)</f>
        <v>2747067.06</v>
      </c>
      <c r="D43" s="23">
        <f t="shared" si="12"/>
        <v>2639759.5199999996</v>
      </c>
      <c r="E43" s="23">
        <f t="shared" si="12"/>
        <v>572353.6</v>
      </c>
      <c r="F43" s="23">
        <f t="shared" si="12"/>
        <v>945668.03</v>
      </c>
      <c r="G43" s="23">
        <f t="shared" si="12"/>
        <v>1510938.8199999998</v>
      </c>
      <c r="H43" s="23">
        <f t="shared" si="12"/>
        <v>1329995.6700000002</v>
      </c>
      <c r="I43" s="23">
        <f t="shared" si="12"/>
        <v>960275.3300000001</v>
      </c>
      <c r="J43" s="23">
        <f t="shared" si="12"/>
        <v>529004.71</v>
      </c>
      <c r="K43" s="23">
        <f t="shared" si="12"/>
        <v>543745.9099999999</v>
      </c>
      <c r="L43" s="23">
        <f t="shared" si="12"/>
        <v>845878.1200000001</v>
      </c>
      <c r="M43" s="23">
        <f t="shared" si="12"/>
        <v>1354988.04</v>
      </c>
      <c r="N43" s="23">
        <f t="shared" si="12"/>
        <v>635473.32</v>
      </c>
      <c r="O43" s="23">
        <f t="shared" si="12"/>
        <v>1095180.0099999998</v>
      </c>
      <c r="P43" s="23">
        <f t="shared" si="11"/>
        <v>17617153.68</v>
      </c>
      <c r="Q43"/>
      <c r="R43"/>
      <c r="S43"/>
    </row>
    <row r="44" spans="1:19" ht="17.25" customHeight="1">
      <c r="A44" s="34" t="s">
        <v>54</v>
      </c>
      <c r="B44" s="23">
        <f>ROUND(B30*B7,2)</f>
        <v>1765685.1</v>
      </c>
      <c r="C44" s="23">
        <f aca="true" t="shared" si="13" ref="C44:O44">ROUND(C30*C7,2)</f>
        <v>2642645.06</v>
      </c>
      <c r="D44" s="23">
        <f t="shared" si="13"/>
        <v>2633373.76</v>
      </c>
      <c r="E44" s="23">
        <f t="shared" si="13"/>
        <v>572353.6</v>
      </c>
      <c r="F44" s="23">
        <f t="shared" si="13"/>
        <v>943450.99</v>
      </c>
      <c r="G44" s="23">
        <f t="shared" si="13"/>
        <v>1507493.42</v>
      </c>
      <c r="H44" s="23">
        <f t="shared" si="13"/>
        <v>1274940.77</v>
      </c>
      <c r="I44" s="23">
        <f t="shared" si="13"/>
        <v>956898.41</v>
      </c>
      <c r="J44" s="23">
        <f t="shared" si="13"/>
        <v>491465.49</v>
      </c>
      <c r="K44" s="23">
        <f t="shared" si="13"/>
        <v>474421.6</v>
      </c>
      <c r="L44" s="23">
        <f t="shared" si="13"/>
        <v>843622.56</v>
      </c>
      <c r="M44" s="23">
        <f t="shared" si="13"/>
        <v>1222493.48</v>
      </c>
      <c r="N44" s="23">
        <f t="shared" si="13"/>
        <v>551988.01</v>
      </c>
      <c r="O44" s="23">
        <f t="shared" si="13"/>
        <v>1022644.1</v>
      </c>
      <c r="P44" s="23">
        <f t="shared" si="11"/>
        <v>16903476.35</v>
      </c>
      <c r="Q44"/>
      <c r="R44"/>
      <c r="S44"/>
    </row>
    <row r="45" spans="1:19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1"/>
        <v>0</v>
      </c>
      <c r="Q45"/>
      <c r="R45"/>
      <c r="S45"/>
    </row>
    <row r="46" spans="1:19" ht="17.25" customHeight="1">
      <c r="A46" s="12" t="s">
        <v>56</v>
      </c>
      <c r="B46" s="36">
        <v>0</v>
      </c>
      <c r="C46" s="36">
        <v>0</v>
      </c>
      <c r="D46" s="36">
        <v>6385.76</v>
      </c>
      <c r="E46" s="19">
        <v>0</v>
      </c>
      <c r="F46" s="36">
        <v>2217.04</v>
      </c>
      <c r="G46" s="19">
        <v>3445.4</v>
      </c>
      <c r="H46" s="36">
        <v>0</v>
      </c>
      <c r="I46" s="36">
        <v>3376.92</v>
      </c>
      <c r="J46" s="36">
        <v>0</v>
      </c>
      <c r="K46" s="36">
        <v>0</v>
      </c>
      <c r="L46" s="36">
        <v>2255.56</v>
      </c>
      <c r="M46" s="36">
        <v>0</v>
      </c>
      <c r="N46" s="36">
        <v>0</v>
      </c>
      <c r="O46" s="36">
        <v>0</v>
      </c>
      <c r="P46" s="23">
        <f t="shared" si="11"/>
        <v>17680.68</v>
      </c>
      <c r="Q46"/>
      <c r="R46"/>
      <c r="S46"/>
    </row>
    <row r="47" spans="1:19" ht="17.25" customHeight="1">
      <c r="A47" s="12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11"/>
        <v>0</v>
      </c>
      <c r="Q47"/>
      <c r="R47"/>
      <c r="S47"/>
    </row>
    <row r="48" spans="1:19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/>
      <c r="R48"/>
      <c r="S48"/>
    </row>
    <row r="49" spans="1:19" ht="17.25" customHeight="1">
      <c r="A49" s="12" t="s">
        <v>145</v>
      </c>
      <c r="B49" s="35">
        <f>ROUND((B32-1)*B44,2)</f>
        <v>120349.32</v>
      </c>
      <c r="C49" s="35">
        <f>ROUND((C32-1)*C44,2)</f>
        <v>78190.17</v>
      </c>
      <c r="D49" s="36">
        <f aca="true" t="shared" si="14" ref="D49:L49">ROUND(D32*D44,2)</f>
        <v>0</v>
      </c>
      <c r="E49" s="36">
        <f t="shared" si="14"/>
        <v>0</v>
      </c>
      <c r="F49" s="36">
        <f t="shared" si="14"/>
        <v>0</v>
      </c>
      <c r="G49" s="36">
        <f t="shared" si="14"/>
        <v>0</v>
      </c>
      <c r="H49" s="35">
        <f>ROUND((H32-1)*H44,2)</f>
        <v>40430.69</v>
      </c>
      <c r="I49" s="36">
        <f t="shared" si="14"/>
        <v>0</v>
      </c>
      <c r="J49" s="35">
        <f>ROUND((J32-1)*J44,2)</f>
        <v>53956.13</v>
      </c>
      <c r="K49" s="35">
        <f>ROUND((K32-1)*K44,2)</f>
        <v>91131.89</v>
      </c>
      <c r="L49" s="36">
        <f t="shared" si="14"/>
        <v>0</v>
      </c>
      <c r="M49" s="35">
        <f>ROUND((M32-1)*M44,2)</f>
        <v>83092.35</v>
      </c>
      <c r="N49" s="35">
        <f>ROUND((N32-1)*N44,2)</f>
        <v>79356.36</v>
      </c>
      <c r="O49" s="35">
        <f>ROUND((O32-1)*O44,2)</f>
        <v>68420.36</v>
      </c>
      <c r="P49" s="23">
        <f aca="true" t="shared" si="15" ref="P49:P55">SUM(B49:O49)</f>
        <v>614927.27</v>
      </c>
      <c r="Q49"/>
      <c r="R49"/>
      <c r="S49"/>
    </row>
    <row r="50" spans="1:19" ht="17.25" customHeight="1">
      <c r="A50" s="12" t="s">
        <v>146</v>
      </c>
      <c r="B50" s="36">
        <v>34356.64</v>
      </c>
      <c r="C50" s="36">
        <v>41629.39</v>
      </c>
      <c r="D50" s="36">
        <v>0</v>
      </c>
      <c r="E50" s="36">
        <v>0</v>
      </c>
      <c r="F50" s="36">
        <v>0</v>
      </c>
      <c r="G50" s="36">
        <v>0</v>
      </c>
      <c r="H50" s="36">
        <v>22825.36</v>
      </c>
      <c r="I50" s="36">
        <v>0</v>
      </c>
      <c r="J50" s="36">
        <v>5139.26</v>
      </c>
      <c r="K50" s="36">
        <v>593.65</v>
      </c>
      <c r="L50" s="36">
        <v>0</v>
      </c>
      <c r="M50" s="36">
        <v>56565</v>
      </c>
      <c r="N50" s="36">
        <v>8650.26</v>
      </c>
      <c r="O50" s="36">
        <v>10108.9</v>
      </c>
      <c r="P50" s="23">
        <f t="shared" si="15"/>
        <v>179868.46</v>
      </c>
      <c r="Q50"/>
      <c r="R50"/>
      <c r="S50"/>
    </row>
    <row r="51" spans="1:19" ht="17.25" customHeight="1">
      <c r="A51" s="12" t="s">
        <v>147</v>
      </c>
      <c r="B51" s="35">
        <v>-10902.55</v>
      </c>
      <c r="C51" s="35">
        <v>-15397.56</v>
      </c>
      <c r="D51" s="36">
        <v>0</v>
      </c>
      <c r="E51" s="36">
        <v>0</v>
      </c>
      <c r="F51" s="36">
        <v>0</v>
      </c>
      <c r="G51" s="36">
        <v>0</v>
      </c>
      <c r="H51" s="35">
        <v>-6785.15</v>
      </c>
      <c r="I51" s="36">
        <v>0</v>
      </c>
      <c r="J51" s="35">
        <v>-2753.04</v>
      </c>
      <c r="K51" s="35">
        <v>-2862.68</v>
      </c>
      <c r="L51" s="36">
        <v>0</v>
      </c>
      <c r="M51" s="35">
        <v>-7162.79</v>
      </c>
      <c r="N51" s="35">
        <v>-3800.66</v>
      </c>
      <c r="O51" s="35">
        <v>-5993.35</v>
      </c>
      <c r="P51" s="35">
        <f t="shared" si="15"/>
        <v>-55657.780000000006</v>
      </c>
      <c r="Q51"/>
      <c r="R51"/>
      <c r="S51"/>
    </row>
    <row r="52" spans="1:19" ht="17.25" customHeight="1">
      <c r="A52" s="12" t="s">
        <v>148</v>
      </c>
      <c r="B52" s="35">
        <v>-2662.97</v>
      </c>
      <c r="C52" s="35">
        <v>0</v>
      </c>
      <c r="D52" s="36">
        <v>0</v>
      </c>
      <c r="E52" s="36">
        <v>0</v>
      </c>
      <c r="F52" s="36">
        <v>0</v>
      </c>
      <c r="G52" s="36">
        <v>0</v>
      </c>
      <c r="H52" s="35">
        <v>-1416</v>
      </c>
      <c r="I52" s="36">
        <v>0</v>
      </c>
      <c r="J52" s="35">
        <v>-18803.13</v>
      </c>
      <c r="K52" s="35">
        <v>-19538.55</v>
      </c>
      <c r="L52" s="36">
        <v>0</v>
      </c>
      <c r="M52" s="36">
        <v>0</v>
      </c>
      <c r="N52" s="35">
        <v>-720.65</v>
      </c>
      <c r="O52" s="35">
        <v>0</v>
      </c>
      <c r="P52" s="35">
        <f t="shared" si="15"/>
        <v>-43141.3</v>
      </c>
      <c r="Q52"/>
      <c r="R52"/>
      <c r="S52"/>
    </row>
    <row r="53" spans="1:19" ht="17.25" customHeight="1">
      <c r="A53" s="16" t="s">
        <v>60</v>
      </c>
      <c r="B53" s="36">
        <v>17457.42</v>
      </c>
      <c r="C53" s="36">
        <v>24231.98</v>
      </c>
      <c r="D53" s="36">
        <v>8110.76</v>
      </c>
      <c r="E53" s="19">
        <v>0</v>
      </c>
      <c r="F53" s="36">
        <v>7251.6</v>
      </c>
      <c r="G53" s="36">
        <v>23055.02</v>
      </c>
      <c r="H53" s="36">
        <v>0</v>
      </c>
      <c r="I53" s="36">
        <v>8739.54</v>
      </c>
      <c r="J53" s="36">
        <v>1572.51</v>
      </c>
      <c r="K53" s="36">
        <v>4620.66</v>
      </c>
      <c r="L53" s="36">
        <v>1464.79</v>
      </c>
      <c r="M53" s="36">
        <v>8938.99</v>
      </c>
      <c r="N53" s="36">
        <v>4350.39</v>
      </c>
      <c r="O53" s="36">
        <v>3349.64</v>
      </c>
      <c r="P53" s="36">
        <f t="shared" si="15"/>
        <v>113143.3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 t="shared" si="15"/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 t="shared" si="15"/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61</v>
      </c>
      <c r="B57" s="35">
        <f aca="true" t="shared" si="16" ref="B57:O57">+B58+B65+B102+B103</f>
        <v>-181066.87</v>
      </c>
      <c r="C57" s="35">
        <f t="shared" si="16"/>
        <v>-215240.72</v>
      </c>
      <c r="D57" s="35">
        <f t="shared" si="16"/>
        <v>-195410.18</v>
      </c>
      <c r="E57" s="35">
        <f t="shared" si="16"/>
        <v>-143852.44</v>
      </c>
      <c r="F57" s="35">
        <f t="shared" si="16"/>
        <v>-70028.51</v>
      </c>
      <c r="G57" s="35">
        <f t="shared" si="16"/>
        <v>-206052.46999999997</v>
      </c>
      <c r="H57" s="35">
        <f t="shared" si="16"/>
        <v>-99142.15</v>
      </c>
      <c r="I57" s="35">
        <f t="shared" si="16"/>
        <v>-119182.69</v>
      </c>
      <c r="J57" s="35">
        <f t="shared" si="16"/>
        <v>-40336.52</v>
      </c>
      <c r="K57" s="35">
        <f t="shared" si="16"/>
        <v>-45264.189999999995</v>
      </c>
      <c r="L57" s="35">
        <f t="shared" si="16"/>
        <v>-59680.409999999996</v>
      </c>
      <c r="M57" s="35">
        <f t="shared" si="16"/>
        <v>-102832.07</v>
      </c>
      <c r="N57" s="35">
        <f t="shared" si="16"/>
        <v>-45843.94</v>
      </c>
      <c r="O57" s="35">
        <f t="shared" si="16"/>
        <v>-116630.05</v>
      </c>
      <c r="P57" s="35">
        <f aca="true" t="shared" si="17" ref="P57:P65">SUM(B57:O57)</f>
        <v>-1640563.2099999997</v>
      </c>
      <c r="Q57"/>
      <c r="R57"/>
      <c r="S57"/>
    </row>
    <row r="58" spans="1:19" ht="18.75" customHeight="1">
      <c r="A58" s="16" t="s">
        <v>62</v>
      </c>
      <c r="B58" s="35">
        <f aca="true" t="shared" si="18" ref="B58:O58">B59+B60+B61+B62+B63+B64</f>
        <v>-167215.51</v>
      </c>
      <c r="C58" s="35">
        <f t="shared" si="18"/>
        <v>-195111.94</v>
      </c>
      <c r="D58" s="35">
        <f t="shared" si="18"/>
        <v>-175333.79</v>
      </c>
      <c r="E58" s="35">
        <f t="shared" si="18"/>
        <v>-29059.4</v>
      </c>
      <c r="F58" s="35">
        <f t="shared" si="18"/>
        <v>-60122.6</v>
      </c>
      <c r="G58" s="35">
        <f t="shared" si="18"/>
        <v>-192722.46999999997</v>
      </c>
      <c r="H58" s="35">
        <f t="shared" si="18"/>
        <v>-81583.9</v>
      </c>
      <c r="I58" s="35">
        <f t="shared" si="18"/>
        <v>-110784.51000000001</v>
      </c>
      <c r="J58" s="35">
        <f t="shared" si="18"/>
        <v>-31158.729999999996</v>
      </c>
      <c r="K58" s="35">
        <f t="shared" si="18"/>
        <v>-41346.92</v>
      </c>
      <c r="L58" s="35">
        <f t="shared" si="18"/>
        <v>-51704.96</v>
      </c>
      <c r="M58" s="35">
        <f t="shared" si="18"/>
        <v>-90770.25</v>
      </c>
      <c r="N58" s="35">
        <f t="shared" si="18"/>
        <v>-40940.3</v>
      </c>
      <c r="O58" s="35">
        <f t="shared" si="18"/>
        <v>-107865.5</v>
      </c>
      <c r="P58" s="35">
        <f t="shared" si="17"/>
        <v>-1375720.78</v>
      </c>
      <c r="Q58"/>
      <c r="R58"/>
      <c r="S58"/>
    </row>
    <row r="59" spans="1:19" s="58" customFormat="1" ht="18.75" customHeight="1">
      <c r="A59" s="53" t="s">
        <v>63</v>
      </c>
      <c r="B59" s="55">
        <f>-ROUND(B9*$D$3,2)</f>
        <v>-127968</v>
      </c>
      <c r="C59" s="55">
        <f aca="true" t="shared" si="19" ref="C59:O59">-ROUND(C9*$D$3,2)</f>
        <v>-188985</v>
      </c>
      <c r="D59" s="55">
        <f t="shared" si="19"/>
        <v>-153213.3</v>
      </c>
      <c r="E59" s="55">
        <f t="shared" si="19"/>
        <v>-29059.4</v>
      </c>
      <c r="F59" s="55">
        <f t="shared" si="19"/>
        <v>-60122.6</v>
      </c>
      <c r="G59" s="55">
        <f t="shared" si="19"/>
        <v>-113511.4</v>
      </c>
      <c r="H59" s="55">
        <v>-81583.9</v>
      </c>
      <c r="I59" s="55">
        <f t="shared" si="19"/>
        <v>-43700.9</v>
      </c>
      <c r="J59" s="55">
        <f t="shared" si="19"/>
        <v>-23185.6</v>
      </c>
      <c r="K59" s="55">
        <f t="shared" si="19"/>
        <v>-30074.2</v>
      </c>
      <c r="L59" s="55">
        <f t="shared" si="19"/>
        <v>-35143.9</v>
      </c>
      <c r="M59" s="55">
        <f t="shared" si="19"/>
        <v>-64925.7</v>
      </c>
      <c r="N59" s="55">
        <f t="shared" si="19"/>
        <v>-40940.3</v>
      </c>
      <c r="O59" s="55">
        <f t="shared" si="19"/>
        <v>-107865.5</v>
      </c>
      <c r="P59" s="55">
        <f t="shared" si="17"/>
        <v>-1100279.7000000002</v>
      </c>
      <c r="Q59" s="67"/>
      <c r="R59"/>
      <c r="S59"/>
    </row>
    <row r="60" spans="1:19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17"/>
        <v>0</v>
      </c>
      <c r="Q60"/>
      <c r="R60"/>
      <c r="S60"/>
    </row>
    <row r="61" spans="1:19" ht="18.75" customHeight="1">
      <c r="A61" s="12" t="s">
        <v>65</v>
      </c>
      <c r="B61" s="35">
        <v>-4.3</v>
      </c>
      <c r="C61" s="35">
        <v>-4.3</v>
      </c>
      <c r="D61" s="19">
        <v>-17.2</v>
      </c>
      <c r="E61" s="19">
        <v>0</v>
      </c>
      <c r="F61" s="19">
        <v>0</v>
      </c>
      <c r="G61" s="19">
        <v>-38.7</v>
      </c>
      <c r="H61" s="19">
        <v>0</v>
      </c>
      <c r="I61" s="19">
        <v>-77.4</v>
      </c>
      <c r="J61" s="35">
        <v>-3.89</v>
      </c>
      <c r="K61" s="19">
        <v>-5.5</v>
      </c>
      <c r="L61" s="19">
        <v>-8.09</v>
      </c>
      <c r="M61" s="19">
        <v>-12.62</v>
      </c>
      <c r="N61" s="19">
        <v>0</v>
      </c>
      <c r="O61" s="19">
        <v>0</v>
      </c>
      <c r="P61" s="35">
        <f t="shared" si="17"/>
        <v>-172</v>
      </c>
      <c r="Q61"/>
      <c r="R61"/>
      <c r="S61"/>
    </row>
    <row r="62" spans="1:19" ht="18.75" customHeight="1">
      <c r="A62" s="12" t="s">
        <v>66</v>
      </c>
      <c r="B62" s="35">
        <v>-3732.4</v>
      </c>
      <c r="C62" s="35">
        <v>-1857.6</v>
      </c>
      <c r="D62" s="19">
        <v>-1866.2</v>
      </c>
      <c r="E62" s="19">
        <v>0</v>
      </c>
      <c r="F62" s="19">
        <v>0</v>
      </c>
      <c r="G62" s="19">
        <v>-2382.2</v>
      </c>
      <c r="H62" s="19">
        <v>0</v>
      </c>
      <c r="I62" s="19">
        <v>-1595.3</v>
      </c>
      <c r="J62" s="35">
        <v>-147.92</v>
      </c>
      <c r="K62" s="19">
        <v>-209.14</v>
      </c>
      <c r="L62" s="19">
        <v>-307.25</v>
      </c>
      <c r="M62" s="19">
        <v>-479.49</v>
      </c>
      <c r="N62" s="19">
        <v>0</v>
      </c>
      <c r="O62" s="19">
        <v>0</v>
      </c>
      <c r="P62" s="35">
        <f t="shared" si="17"/>
        <v>-12577.499999999998</v>
      </c>
      <c r="Q62"/>
      <c r="R62"/>
      <c r="S62"/>
    </row>
    <row r="63" spans="1:19" ht="18.75" customHeight="1">
      <c r="A63" s="12" t="s">
        <v>67</v>
      </c>
      <c r="B63" s="35">
        <v>-35510.81</v>
      </c>
      <c r="C63" s="35">
        <v>-4265.04</v>
      </c>
      <c r="D63" s="19">
        <v>-20237.09</v>
      </c>
      <c r="E63" s="19">
        <v>0</v>
      </c>
      <c r="F63" s="19">
        <v>0</v>
      </c>
      <c r="G63" s="19">
        <v>-76790.17</v>
      </c>
      <c r="H63" s="19">
        <v>0</v>
      </c>
      <c r="I63" s="19">
        <v>-65410.91</v>
      </c>
      <c r="J63" s="35">
        <v>-7821.32</v>
      </c>
      <c r="K63" s="19">
        <v>-11058.08</v>
      </c>
      <c r="L63" s="19">
        <v>-16245.72</v>
      </c>
      <c r="M63" s="19">
        <v>-25352.44</v>
      </c>
      <c r="N63" s="19">
        <v>0</v>
      </c>
      <c r="O63" s="19">
        <v>0</v>
      </c>
      <c r="P63" s="35">
        <f t="shared" si="17"/>
        <v>-262691.57999999996</v>
      </c>
      <c r="Q63"/>
      <c r="R63"/>
      <c r="S63"/>
    </row>
    <row r="64" spans="1:19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17"/>
        <v>0</v>
      </c>
      <c r="Q64"/>
      <c r="R64"/>
      <c r="S64"/>
    </row>
    <row r="65" spans="1:19" s="58" customFormat="1" ht="18.75" customHeight="1">
      <c r="A65" s="16" t="s">
        <v>69</v>
      </c>
      <c r="B65" s="55">
        <f aca="true" t="shared" si="20" ref="B65:O65">SUM(B66:B101)</f>
        <v>-13851.36</v>
      </c>
      <c r="C65" s="55">
        <f t="shared" si="20"/>
        <v>-20128.780000000002</v>
      </c>
      <c r="D65" s="35">
        <f t="shared" si="20"/>
        <v>-20076.39</v>
      </c>
      <c r="E65" s="35">
        <f t="shared" si="20"/>
        <v>-114793.04000000001</v>
      </c>
      <c r="F65" s="35">
        <f t="shared" si="20"/>
        <v>-9905.91</v>
      </c>
      <c r="G65" s="35">
        <f t="shared" si="20"/>
        <v>-13330</v>
      </c>
      <c r="H65" s="35">
        <f t="shared" si="20"/>
        <v>-17558.25</v>
      </c>
      <c r="I65" s="35">
        <f t="shared" si="20"/>
        <v>-8398.18</v>
      </c>
      <c r="J65" s="35">
        <f t="shared" si="20"/>
        <v>-9177.79</v>
      </c>
      <c r="K65" s="35">
        <f t="shared" si="20"/>
        <v>-3917.27</v>
      </c>
      <c r="L65" s="35">
        <f t="shared" si="20"/>
        <v>-7975.45</v>
      </c>
      <c r="M65" s="35">
        <f t="shared" si="20"/>
        <v>-12061.82</v>
      </c>
      <c r="N65" s="55">
        <f t="shared" si="20"/>
        <v>-4903.64</v>
      </c>
      <c r="O65" s="55">
        <f t="shared" si="20"/>
        <v>-8764.55</v>
      </c>
      <c r="P65" s="55">
        <f t="shared" si="17"/>
        <v>-264842.43000000005</v>
      </c>
      <c r="Q65"/>
      <c r="R65"/>
      <c r="S65"/>
    </row>
    <row r="66" spans="1:19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/>
      <c r="R66"/>
      <c r="S66"/>
    </row>
    <row r="67" spans="1:19" ht="18.75" customHeight="1">
      <c r="A67" s="12" t="s">
        <v>71</v>
      </c>
      <c r="B67" s="19">
        <v>0</v>
      </c>
      <c r="C67" s="35">
        <v>-21.06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>SUM(B67:O67)</f>
        <v>-21.06</v>
      </c>
      <c r="Q67"/>
      <c r="R67"/>
      <c r="S67"/>
    </row>
    <row r="68" spans="1:19" ht="18.75" customHeight="1">
      <c r="A68" s="12" t="s">
        <v>72</v>
      </c>
      <c r="B68" s="19">
        <v>0</v>
      </c>
      <c r="C68" s="19">
        <v>0</v>
      </c>
      <c r="D68" s="35">
        <v>-1067.75</v>
      </c>
      <c r="E68" s="35">
        <v>-2488.9</v>
      </c>
      <c r="F68" s="35">
        <v>0</v>
      </c>
      <c r="G68" s="19">
        <v>0</v>
      </c>
      <c r="H68" s="35">
        <v>-7638.25</v>
      </c>
      <c r="I68" s="19">
        <v>0</v>
      </c>
      <c r="J68" s="19">
        <v>-5218.24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>SUM(B68:O68)</f>
        <v>-16413.14</v>
      </c>
      <c r="Q68"/>
      <c r="R68"/>
      <c r="S68"/>
    </row>
    <row r="69" spans="1:19" ht="18.75" customHeight="1">
      <c r="A69" s="12" t="s">
        <v>73</v>
      </c>
      <c r="B69" s="19">
        <v>0</v>
      </c>
      <c r="C69" s="19">
        <v>0</v>
      </c>
      <c r="D69" s="19">
        <v>0</v>
      </c>
      <c r="E69" s="35">
        <v>-60000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f>SUM(B69:O69)</f>
        <v>-60000</v>
      </c>
      <c r="Q69"/>
      <c r="R69"/>
      <c r="S69"/>
    </row>
    <row r="70" spans="1:19" ht="18.75" customHeight="1">
      <c r="A70" s="34" t="s">
        <v>74</v>
      </c>
      <c r="B70" s="35">
        <v>-13851.36</v>
      </c>
      <c r="C70" s="35">
        <v>-20107.72</v>
      </c>
      <c r="D70" s="35">
        <v>-19008.64</v>
      </c>
      <c r="E70" s="35">
        <v>-4805</v>
      </c>
      <c r="F70" s="35">
        <v>-9905.91</v>
      </c>
      <c r="G70" s="35">
        <v>-13330</v>
      </c>
      <c r="H70" s="35">
        <v>-9920</v>
      </c>
      <c r="I70" s="35">
        <v>-8398.18</v>
      </c>
      <c r="J70" s="35">
        <v>-3959.55</v>
      </c>
      <c r="K70" s="35">
        <v>-3917.27</v>
      </c>
      <c r="L70" s="35">
        <v>-7975.45</v>
      </c>
      <c r="M70" s="35">
        <v>-12061.82</v>
      </c>
      <c r="N70" s="35">
        <v>-4903.64</v>
      </c>
      <c r="O70" s="35">
        <v>-8764.55</v>
      </c>
      <c r="P70" s="55">
        <f>SUM(B70:O70)</f>
        <v>-140909.09</v>
      </c>
      <c r="Q70"/>
      <c r="R70"/>
      <c r="S70"/>
    </row>
    <row r="71" spans="1:19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/>
      <c r="R71"/>
      <c r="S71"/>
    </row>
    <row r="72" spans="1:19" ht="18.75" customHeight="1">
      <c r="A72" s="12" t="s">
        <v>76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/>
      <c r="R72"/>
      <c r="S72"/>
    </row>
    <row r="73" spans="1:19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/>
      <c r="R73"/>
      <c r="S73"/>
    </row>
    <row r="74" spans="1:19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/>
      <c r="R74"/>
      <c r="S74"/>
    </row>
    <row r="75" spans="1:19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80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/>
      <c r="R76"/>
      <c r="S76"/>
    </row>
    <row r="77" spans="1:19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/>
      <c r="R77"/>
      <c r="S77"/>
    </row>
    <row r="78" spans="1:19" ht="18.75" customHeight="1">
      <c r="A78" s="12" t="s">
        <v>82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/>
      <c r="R78"/>
      <c r="S78"/>
    </row>
    <row r="79" spans="1:19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/>
      <c r="R79"/>
      <c r="S79"/>
    </row>
    <row r="80" spans="1:19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/>
      <c r="R81"/>
      <c r="S81"/>
    </row>
    <row r="82" spans="1:19" ht="18.75" customHeight="1">
      <c r="A82" s="12" t="s">
        <v>86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5">
        <f>SUM(B82:O82)</f>
        <v>-537.5</v>
      </c>
      <c r="Q82"/>
      <c r="R82"/>
      <c r="S82"/>
    </row>
    <row r="83" spans="1:19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47"/>
      <c r="R87"/>
      <c r="S87"/>
    </row>
    <row r="88" spans="1:19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46"/>
      <c r="R88"/>
      <c r="S88"/>
    </row>
    <row r="89" spans="1:19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46"/>
      <c r="R89"/>
      <c r="S89"/>
    </row>
    <row r="90" spans="1:19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46"/>
      <c r="R90"/>
      <c r="S90"/>
    </row>
    <row r="91" spans="1:19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46"/>
      <c r="R91"/>
      <c r="S91"/>
    </row>
    <row r="92" spans="1:19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46"/>
      <c r="R92"/>
      <c r="S92"/>
    </row>
    <row r="93" spans="1:17" s="58" customFormat="1" ht="18.75" customHeight="1">
      <c r="A93" s="53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57"/>
    </row>
    <row r="94" spans="1:19" ht="18.75" customHeight="1">
      <c r="A94" s="53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46"/>
      <c r="R94"/>
      <c r="S94"/>
    </row>
    <row r="95" spans="1:19" ht="18.75" customHeight="1">
      <c r="A95" s="53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46"/>
      <c r="R95"/>
      <c r="S95"/>
    </row>
    <row r="96" spans="1:19" ht="18.75" customHeight="1">
      <c r="A96" s="60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6"/>
      <c r="R96"/>
      <c r="S96"/>
    </row>
    <row r="97" spans="1:19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6"/>
      <c r="R97"/>
      <c r="S97"/>
    </row>
    <row r="98" spans="1:19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>SUM(B98:O98)</f>
        <v>0</v>
      </c>
      <c r="Q98" s="46"/>
      <c r="R98"/>
      <c r="S98"/>
    </row>
    <row r="99" spans="1:19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6"/>
      <c r="R99"/>
      <c r="S99"/>
    </row>
    <row r="100" spans="1:19" s="58" customFormat="1" ht="18.75" customHeight="1">
      <c r="A100" s="53" t="s">
        <v>104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19">
        <f>SUM(B100:O100)</f>
        <v>0</v>
      </c>
      <c r="Q100" s="57"/>
      <c r="R100"/>
      <c r="S100"/>
    </row>
    <row r="101" spans="1:17" ht="18.75" customHeight="1">
      <c r="A101" s="15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/>
      <c r="Q101" s="46"/>
    </row>
    <row r="102" spans="1:19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f aca="true" t="shared" si="21" ref="P102:P109">SUM(B102:O102)</f>
        <v>0</v>
      </c>
      <c r="Q102" s="46"/>
      <c r="R102"/>
      <c r="S102"/>
    </row>
    <row r="103" spans="1:19" ht="18.75" customHeight="1">
      <c r="A103" s="16" t="s">
        <v>106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 t="shared" si="21"/>
        <v>0</v>
      </c>
      <c r="Q103" s="47"/>
      <c r="R103"/>
      <c r="S103"/>
    </row>
    <row r="104" spans="1:17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31">
        <f t="shared" si="21"/>
        <v>0</v>
      </c>
      <c r="Q104" s="45"/>
    </row>
    <row r="105" spans="1:17" ht="18.75" customHeight="1">
      <c r="A105" s="16" t="s">
        <v>107</v>
      </c>
      <c r="B105" s="24">
        <f aca="true" t="shared" si="22" ref="B105:G105">+B106+B107</f>
        <v>1743216.0899999999</v>
      </c>
      <c r="C105" s="24">
        <f t="shared" si="22"/>
        <v>2556058.3200000003</v>
      </c>
      <c r="D105" s="24">
        <f t="shared" si="22"/>
        <v>2452460.099999999</v>
      </c>
      <c r="E105" s="24">
        <f t="shared" si="22"/>
        <v>428501.1599999999</v>
      </c>
      <c r="F105" s="24">
        <f t="shared" si="22"/>
        <v>882891.12</v>
      </c>
      <c r="G105" s="24">
        <f t="shared" si="22"/>
        <v>1327941.3699999999</v>
      </c>
      <c r="H105" s="24">
        <f aca="true" t="shared" si="23" ref="H105:M105">+H106+H107</f>
        <v>1230853.5200000003</v>
      </c>
      <c r="I105" s="24">
        <f t="shared" si="23"/>
        <v>849832.18</v>
      </c>
      <c r="J105" s="24">
        <f t="shared" si="23"/>
        <v>490240.7</v>
      </c>
      <c r="K105" s="24">
        <f t="shared" si="23"/>
        <v>503102.3799999999</v>
      </c>
      <c r="L105" s="24">
        <f t="shared" si="23"/>
        <v>787662.5000000002</v>
      </c>
      <c r="M105" s="24">
        <f t="shared" si="23"/>
        <v>1261094.96</v>
      </c>
      <c r="N105" s="24">
        <f>+N106+N107</f>
        <v>593979.7699999999</v>
      </c>
      <c r="O105" s="24">
        <f>+O106+O107</f>
        <v>981899.5999999997</v>
      </c>
      <c r="P105" s="41">
        <f t="shared" si="21"/>
        <v>16089733.769999998</v>
      </c>
      <c r="Q105" s="61"/>
    </row>
    <row r="106" spans="1:17" ht="18" customHeight="1">
      <c r="A106" s="16" t="s">
        <v>108</v>
      </c>
      <c r="B106" s="24">
        <f aca="true" t="shared" si="24" ref="B106:O106">+B43+B58+B65+B102</f>
        <v>1725758.67</v>
      </c>
      <c r="C106" s="24">
        <f t="shared" si="24"/>
        <v>2531826.3400000003</v>
      </c>
      <c r="D106" s="24">
        <f t="shared" si="24"/>
        <v>2444349.3399999994</v>
      </c>
      <c r="E106" s="24">
        <f t="shared" si="24"/>
        <v>428501.1599999999</v>
      </c>
      <c r="F106" s="24">
        <f t="shared" si="24"/>
        <v>875639.52</v>
      </c>
      <c r="G106" s="24">
        <f t="shared" si="24"/>
        <v>1304886.3499999999</v>
      </c>
      <c r="H106" s="24">
        <f t="shared" si="24"/>
        <v>1230853.5200000003</v>
      </c>
      <c r="I106" s="24">
        <f t="shared" si="24"/>
        <v>841092.64</v>
      </c>
      <c r="J106" s="24">
        <f t="shared" si="24"/>
        <v>488668.19</v>
      </c>
      <c r="K106" s="24">
        <f t="shared" si="24"/>
        <v>498481.7199999999</v>
      </c>
      <c r="L106" s="24">
        <f t="shared" si="24"/>
        <v>786197.7100000002</v>
      </c>
      <c r="M106" s="24">
        <f t="shared" si="24"/>
        <v>1252155.97</v>
      </c>
      <c r="N106" s="24">
        <f t="shared" si="24"/>
        <v>589629.3799999999</v>
      </c>
      <c r="O106" s="24">
        <f t="shared" si="24"/>
        <v>978549.9599999997</v>
      </c>
      <c r="P106" s="41">
        <f t="shared" si="21"/>
        <v>15976590.47</v>
      </c>
      <c r="Q106" s="45"/>
    </row>
    <row r="107" spans="1:17" ht="18.75" customHeight="1">
      <c r="A107" s="16" t="s">
        <v>109</v>
      </c>
      <c r="B107" s="24">
        <f aca="true" t="shared" si="25" ref="B107:G107">IF(+B53+B103+B108&lt;0,0,(B53+B103+B108))</f>
        <v>17457.42</v>
      </c>
      <c r="C107" s="24">
        <f t="shared" si="25"/>
        <v>24231.98</v>
      </c>
      <c r="D107" s="24">
        <f t="shared" si="25"/>
        <v>8110.76</v>
      </c>
      <c r="E107" s="24">
        <f t="shared" si="25"/>
        <v>0</v>
      </c>
      <c r="F107" s="24">
        <f t="shared" si="25"/>
        <v>7251.6</v>
      </c>
      <c r="G107" s="24">
        <f t="shared" si="25"/>
        <v>23055.02</v>
      </c>
      <c r="H107" s="24">
        <f aca="true" t="shared" si="26" ref="H107:M107">IF(+H53+H103+H108&lt;0,0,(H53+H103+H108))</f>
        <v>0</v>
      </c>
      <c r="I107" s="24">
        <f t="shared" si="26"/>
        <v>8739.54</v>
      </c>
      <c r="J107" s="24">
        <f t="shared" si="26"/>
        <v>1572.51</v>
      </c>
      <c r="K107" s="24">
        <f t="shared" si="26"/>
        <v>4620.66</v>
      </c>
      <c r="L107" s="24">
        <f t="shared" si="26"/>
        <v>1464.79</v>
      </c>
      <c r="M107" s="24">
        <f t="shared" si="26"/>
        <v>8938.99</v>
      </c>
      <c r="N107" s="24">
        <f>IF(+N53+N103+N108&lt;0,0,(N53+N103+N108))</f>
        <v>4350.39</v>
      </c>
      <c r="O107" s="24">
        <f>IF(+O53+O103+O108&lt;0,0,(O53+O103+O108))</f>
        <v>3349.64</v>
      </c>
      <c r="P107" s="41">
        <f t="shared" si="21"/>
        <v>113143.3</v>
      </c>
      <c r="Q107" s="62"/>
    </row>
    <row r="108" spans="1:18" ht="18.75" customHeight="1">
      <c r="A108" s="16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55">
        <v>0</v>
      </c>
      <c r="L108" s="55">
        <v>0</v>
      </c>
      <c r="M108" s="55">
        <v>0</v>
      </c>
      <c r="N108" s="19">
        <v>0</v>
      </c>
      <c r="O108" s="19">
        <v>0</v>
      </c>
      <c r="P108" s="31">
        <f t="shared" si="21"/>
        <v>0</v>
      </c>
      <c r="R108" s="48"/>
    </row>
    <row r="109" spans="1:19" ht="18.75" customHeight="1">
      <c r="A109" s="16" t="s">
        <v>111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31">
        <f t="shared" si="21"/>
        <v>0</v>
      </c>
      <c r="Q109"/>
      <c r="R109"/>
      <c r="S109"/>
    </row>
    <row r="110" spans="1:16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/>
    </row>
    <row r="111" spans="1:16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/>
    </row>
    <row r="113" spans="1:17" ht="18.75" customHeight="1">
      <c r="A113" s="25" t="s">
        <v>112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39">
        <f>SUM(P114:P147)</f>
        <v>16089733.74</v>
      </c>
      <c r="Q113" s="45"/>
    </row>
    <row r="114" spans="1:16" ht="18.75" customHeight="1">
      <c r="A114" s="26" t="s">
        <v>113</v>
      </c>
      <c r="B114" s="27">
        <v>217801.77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aca="true" t="shared" si="27" ref="P114:P123">SUM(B114:O114)</f>
        <v>217801.77</v>
      </c>
    </row>
    <row r="115" spans="1:16" ht="18.75" customHeight="1">
      <c r="A115" s="26" t="s">
        <v>114</v>
      </c>
      <c r="B115" s="27">
        <v>1525414.31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27"/>
        <v>1525414.31</v>
      </c>
    </row>
    <row r="116" spans="1:16" ht="18.75" customHeight="1">
      <c r="A116" s="26" t="s">
        <v>115</v>
      </c>
      <c r="B116" s="38">
        <v>0</v>
      </c>
      <c r="C116" s="27">
        <v>2556058.32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7"/>
        <v>2556058.32</v>
      </c>
    </row>
    <row r="117" spans="1:16" ht="18.75" customHeight="1">
      <c r="A117" s="26" t="s">
        <v>116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7"/>
        <v>0</v>
      </c>
    </row>
    <row r="118" spans="1:16" ht="18.75" customHeight="1">
      <c r="A118" s="26" t="s">
        <v>117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7"/>
        <v>0</v>
      </c>
    </row>
    <row r="119" spans="1:16" ht="18.75" customHeight="1">
      <c r="A119" s="26" t="s">
        <v>118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7"/>
        <v>0</v>
      </c>
    </row>
    <row r="120" spans="1:16" ht="18.75" customHeight="1">
      <c r="A120" s="26" t="s">
        <v>119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7"/>
        <v>0</v>
      </c>
    </row>
    <row r="121" spans="1:16" ht="18.75" customHeight="1">
      <c r="A121" s="26" t="s">
        <v>120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7"/>
        <v>0</v>
      </c>
    </row>
    <row r="122" spans="1:16" ht="18.75" customHeight="1">
      <c r="A122" s="26" t="s">
        <v>121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7"/>
        <v>0</v>
      </c>
    </row>
    <row r="123" spans="1:16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7"/>
        <v>0</v>
      </c>
    </row>
    <row r="124" spans="1:16" ht="18.75" customHeight="1">
      <c r="A124" s="26" t="s">
        <v>123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39">
        <f>SUM(B124:O124)</f>
        <v>0</v>
      </c>
    </row>
    <row r="125" spans="1:16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aca="true" t="shared" si="28" ref="P125:P145">SUM(B125:O125)</f>
        <v>0</v>
      </c>
    </row>
    <row r="126" spans="1:16" ht="18.75" customHeight="1">
      <c r="A126" s="2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8"/>
        <v>0</v>
      </c>
    </row>
    <row r="127" spans="1:16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8"/>
        <v>0</v>
      </c>
    </row>
    <row r="128" spans="1:16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8"/>
        <v>0</v>
      </c>
    </row>
    <row r="129" spans="1:16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8"/>
        <v>0</v>
      </c>
    </row>
    <row r="130" spans="1:19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8"/>
        <v>0</v>
      </c>
      <c r="S130"/>
    </row>
    <row r="131" spans="1:19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8"/>
        <v>0</v>
      </c>
      <c r="S131"/>
    </row>
    <row r="132" spans="1:16" ht="18.75" customHeight="1">
      <c r="A132" s="26" t="s">
        <v>131</v>
      </c>
      <c r="B132" s="38">
        <v>0</v>
      </c>
      <c r="C132" s="38">
        <v>0</v>
      </c>
      <c r="D132" s="38">
        <v>0</v>
      </c>
      <c r="E132" s="27">
        <v>428501.16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8"/>
        <v>428501.16</v>
      </c>
    </row>
    <row r="133" spans="1:16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27">
        <v>882891.12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8"/>
        <v>882891.12</v>
      </c>
    </row>
    <row r="134" spans="1:18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1230853.52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8"/>
        <v>1230853.52</v>
      </c>
      <c r="Q134" s="68"/>
      <c r="R134" s="68"/>
    </row>
    <row r="135" spans="1:16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8"/>
        <v>0</v>
      </c>
    </row>
    <row r="136" spans="1:16" ht="18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8"/>
        <v>0</v>
      </c>
    </row>
    <row r="137" spans="1:16" ht="18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490240.7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8"/>
        <v>490240.7</v>
      </c>
    </row>
    <row r="138" spans="1:16" ht="18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503102.37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8"/>
        <v>503102.37</v>
      </c>
    </row>
    <row r="139" spans="1:17" ht="18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9">
        <f t="shared" si="28"/>
        <v>0</v>
      </c>
      <c r="Q139"/>
    </row>
    <row r="140" spans="1:16" ht="18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28"/>
        <v>0</v>
      </c>
    </row>
    <row r="141" spans="1:16" ht="18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1327941.37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8"/>
        <v>1327941.37</v>
      </c>
    </row>
    <row r="142" spans="1:16" ht="18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849832.17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8"/>
        <v>849832.17</v>
      </c>
    </row>
    <row r="143" spans="1:16" ht="18" customHeight="1">
      <c r="A143" s="26" t="s">
        <v>142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787662.5</v>
      </c>
      <c r="M143" s="38">
        <v>0</v>
      </c>
      <c r="N143" s="38">
        <v>0</v>
      </c>
      <c r="O143" s="38">
        <v>0</v>
      </c>
      <c r="P143" s="39">
        <f t="shared" si="28"/>
        <v>787662.5</v>
      </c>
    </row>
    <row r="144" spans="1:16" ht="18" customHeight="1">
      <c r="A144" s="26" t="s">
        <v>143</v>
      </c>
      <c r="B144" s="38">
        <v>0</v>
      </c>
      <c r="C144" s="38">
        <v>0</v>
      </c>
      <c r="D144" s="70">
        <v>2452460.1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t="shared" si="28"/>
        <v>2452460.1</v>
      </c>
    </row>
    <row r="145" spans="1:16" ht="18" customHeight="1">
      <c r="A145" s="26" t="s">
        <v>144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1261094.97</v>
      </c>
      <c r="N145" s="71">
        <v>0</v>
      </c>
      <c r="O145" s="71">
        <v>0</v>
      </c>
      <c r="P145" s="39">
        <f t="shared" si="28"/>
        <v>1261094.97</v>
      </c>
    </row>
    <row r="146" spans="1:16" ht="18" customHeight="1">
      <c r="A146" s="75" t="s">
        <v>149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2">
        <v>593979.77</v>
      </c>
      <c r="O146" s="71">
        <v>0</v>
      </c>
      <c r="P146" s="39">
        <f>SUM(B146:O146)</f>
        <v>593979.77</v>
      </c>
    </row>
    <row r="147" spans="1:16" ht="18" customHeight="1">
      <c r="A147" s="73" t="s">
        <v>150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8">
        <v>981899.59</v>
      </c>
      <c r="P147" s="76">
        <f>SUM(B147:O147)</f>
        <v>981899.59</v>
      </c>
    </row>
    <row r="148" ht="18" customHeight="1"/>
    <row r="149" ht="18" customHeight="1"/>
    <row r="150" ht="18" customHeight="1"/>
    <row r="151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2019-08-23T19:04:34Z</dcterms:modified>
  <cp:category/>
  <cp:version/>
  <cp:contentType/>
  <cp:contentStatus/>
</cp:coreProperties>
</file>