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<sst xmlns="http://schemas.openxmlformats.org/spreadsheetml/2006/main" count="162" uniqueCount="160">
  <si>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</si>
  <si>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</si>
  <si>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</si>
  <si>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</si>
  <si>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</si>
  <si>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</si>
  <si>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</si>
  <si>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</si>
  <si>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</si>
  <si>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</si>
  <si>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</si>
  <si>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</si>
  <si>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</si>
  <si>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</si>
  <si>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</si>
  <si>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</si>
  <si>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</si>
  <si>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</si>
  <si>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</si>
  <si>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</si>
  <si>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</si>
  <si>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</si>
  <si>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</si>
  <si>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</si>
  <si>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</si>
  <si>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</si>
  <si>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</si>
  <si>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</si>
  <si>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</si>
  <si>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</si>
  <si>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</si>
  <si>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</si>
  <si>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</si>
  <si>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</si>
  <si>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</si>
  <si>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</si>
  <si>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</si>
  <si>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</si>
  <si>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</si>
  <si>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</si>
  <si>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</si>
  <si>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</si>
  <si>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</si>
  <si>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</si>
  <si>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</si>
  <si>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</si>
  <si>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</si>
  <si>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</si>
  <si>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</si>
  <si>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</si>
  <si>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</si>
  <si>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</si>
  <si>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</si>
  <si>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</si>
  <si>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</si>
  <si>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</si>
  <si>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</si>
  <si>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</si>
  <si>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</si>
  <si>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</si>
  <si>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</si>
  <si>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</si>
  <si>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</si>
  <si>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</si>
  <si>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</si>
  <si>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</si>
  <si>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</si>
  <si>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</si>
  <si>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</si>
  <si>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</si>
  <si>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</si>
  <si>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</si>
  <si>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</si>
  <si>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</si>
  <si>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</si>
  <si>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</si>
  <si>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</si>
  <si>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</si>
  <si>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</si>
  <si>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</si>
  <si>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</si>
  <si>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</si>
  <si>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</si>
  <si>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</si>
  <si>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</si>
  <si>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</si>
  <si>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</si>
  <si>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</si>
  <si>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</si>
  <si>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</si>
  <si>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</si>
  <si>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</si>
  <si>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</si>
  <si>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</si>
  <si>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</si>
  <si>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</si>
  <si>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</si>
  <si>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</si>
  <si>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</si>
  <si>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</si>
  <si>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</si>
  <si>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</si>
  <si>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</si>
  <si>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</si>
  <si>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</si>
  <si>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</si>
  <si>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</si>
  <si>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</si>
  <si>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</si>
  <si>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</si>
  <si>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</si>
  <si>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</si>
  <si>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</si>
  <si>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</si>
  <si>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</si>
  <si>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</si>
  <si>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</si>
  <si>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</si>
  <si>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</si>
  <si>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</si>
  <si>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</si>
  <si>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</si>
  <si>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</si>
  <si>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</si>
  <si>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</si>
  <si>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</si>
  <si>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</si>
  <si>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</si>
  <si>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</si>
  <si>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</si>
  <si>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</si>
  <si>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</si>
  <si>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</si>
  <si>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</si>
  <si>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</si>
  <si>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</si>
  <si>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</si>
  <si>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</si>
  <si>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</si>
  <si>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</si>
  <si>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</si>
  <si>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</si>
  <si>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</si>
  <si>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</si>
  <si>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</si>
  <si>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</si>
  <si>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</si>
  <si>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</si>
  <si>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</si>
  <si>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</si>
  <si>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</si>
  <si>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</si>
  <si>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</si>
  <si>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</si>
  <si>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</si>
  <si>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</si>
  <si>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</si>
  <si>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</si>
  <si>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</si>
  <si>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OPERAÇÃO 12/08/19 - VENCIMENTO 19/08/19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</si>
</sst>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A1">
      <selection activeCell="B8" sqref="B8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151</v>
      </c>
      <c r="C6" s="3" t="s">
        <v>152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153</v>
      </c>
      <c r="I6" s="3" t="s">
        <v>2</v>
      </c>
      <c r="J6" s="3" t="s">
        <v>154</v>
      </c>
      <c r="K6" s="3" t="s">
        <v>155</v>
      </c>
      <c r="L6" s="3" t="s">
        <v>3</v>
      </c>
      <c r="M6" s="3" t="s">
        <v>156</v>
      </c>
      <c r="N6" s="3" t="s">
        <v>157</v>
      </c>
      <c r="O6" s="3" t="s">
        <v>158</v>
      </c>
      <c r="P6" s="82"/>
    </row>
    <row r="7" spans="1:19" ht="17.25" customHeight="1">
      <c r="A7" s="8" t="s">
        <v>20</v>
      </c>
      <c r="B7" s="9">
        <f aca="true" t="shared" si="0" ref="B7:P7">+B8+B20+B24+B27</f>
        <v>562013</v>
      </c>
      <c r="C7" s="9">
        <f t="shared" si="0"/>
        <v>700610</v>
      </c>
      <c r="D7" s="9">
        <f t="shared" si="0"/>
        <v>724098</v>
      </c>
      <c r="E7" s="9">
        <f>+E8+E20+E24+E27</f>
        <v>116148</v>
      </c>
      <c r="F7" s="9">
        <f>+F8+F20+F24+F27</f>
        <v>305481</v>
      </c>
      <c r="G7" s="9">
        <f t="shared" si="0"/>
        <v>482532</v>
      </c>
      <c r="H7" s="9">
        <f t="shared" si="0"/>
        <v>351339</v>
      </c>
      <c r="I7" s="9">
        <f t="shared" si="0"/>
        <v>301795</v>
      </c>
      <c r="J7" s="9">
        <f t="shared" si="0"/>
        <v>145687</v>
      </c>
      <c r="K7" s="9">
        <f t="shared" si="0"/>
        <v>149720</v>
      </c>
      <c r="L7" s="9">
        <f t="shared" si="0"/>
        <v>310894</v>
      </c>
      <c r="M7" s="9">
        <f t="shared" si="0"/>
        <v>450887</v>
      </c>
      <c r="N7" s="9">
        <f t="shared" si="0"/>
        <v>168112</v>
      </c>
      <c r="O7" s="9">
        <f t="shared" si="0"/>
        <v>321433</v>
      </c>
      <c r="P7" s="9">
        <f t="shared" si="0"/>
        <v>5090749</v>
      </c>
      <c r="Q7" s="43"/>
      <c r="R7"/>
      <c r="S7"/>
    </row>
    <row r="8" spans="1:19" ht="17.25" customHeight="1">
      <c r="A8" s="10" t="s">
        <v>31</v>
      </c>
      <c r="B8" s="11">
        <f>B9+B12+B16</f>
        <v>277968</v>
      </c>
      <c r="C8" s="11">
        <f aca="true" t="shared" si="1" ref="C8:O8">C9+C12+C16</f>
        <v>354895</v>
      </c>
      <c r="D8" s="11">
        <f t="shared" si="1"/>
        <v>338202</v>
      </c>
      <c r="E8" s="11">
        <f>E9+E12+E16</f>
        <v>52543</v>
      </c>
      <c r="F8" s="11">
        <f>F9+F12+F16</f>
        <v>142164</v>
      </c>
      <c r="G8" s="11">
        <f t="shared" si="1"/>
        <v>242555</v>
      </c>
      <c r="H8" s="11">
        <f t="shared" si="1"/>
        <v>184541</v>
      </c>
      <c r="I8" s="11">
        <f t="shared" si="1"/>
        <v>136635</v>
      </c>
      <c r="J8" s="11">
        <f t="shared" si="1"/>
        <v>76720</v>
      </c>
      <c r="K8" s="11">
        <f t="shared" si="1"/>
        <v>76684</v>
      </c>
      <c r="L8" s="11">
        <f t="shared" si="1"/>
        <v>144091</v>
      </c>
      <c r="M8" s="11">
        <f t="shared" si="1"/>
        <v>222333</v>
      </c>
      <c r="N8" s="11">
        <f t="shared" si="1"/>
        <v>80811</v>
      </c>
      <c r="O8" s="11">
        <f t="shared" si="1"/>
        <v>181705</v>
      </c>
      <c r="P8" s="11">
        <f>SUM(B8:O8)</f>
        <v>2511847</v>
      </c>
      <c r="Q8"/>
      <c r="R8"/>
      <c r="S8"/>
    </row>
    <row r="9" spans="1:19" ht="17.25" customHeight="1">
      <c r="A9" s="15" t="s">
        <v>9</v>
      </c>
      <c r="B9" s="13">
        <f>+B10+B11</f>
        <v>32816</v>
      </c>
      <c r="C9" s="13">
        <f aca="true" t="shared" si="2" ref="C9:O9">+C10+C11</f>
        <v>44813</v>
      </c>
      <c r="D9" s="13">
        <f t="shared" si="2"/>
        <v>39797</v>
      </c>
      <c r="E9" s="13">
        <f>+E10+E11</f>
        <v>7330</v>
      </c>
      <c r="F9" s="13">
        <f>+F10+F11</f>
        <v>15331</v>
      </c>
      <c r="G9" s="13">
        <f t="shared" si="2"/>
        <v>29229</v>
      </c>
      <c r="H9" s="13">
        <f t="shared" si="2"/>
        <v>20521</v>
      </c>
      <c r="I9" s="13">
        <f t="shared" si="2"/>
        <v>11427</v>
      </c>
      <c r="J9" s="13">
        <f t="shared" si="2"/>
        <v>5699</v>
      </c>
      <c r="K9" s="13">
        <f t="shared" si="2"/>
        <v>7439</v>
      </c>
      <c r="L9" s="13">
        <f t="shared" si="2"/>
        <v>8988</v>
      </c>
      <c r="M9" s="13">
        <f t="shared" si="2"/>
        <v>16842</v>
      </c>
      <c r="N9" s="13">
        <f t="shared" si="2"/>
        <v>10799</v>
      </c>
      <c r="O9" s="13">
        <f t="shared" si="2"/>
        <v>26982</v>
      </c>
      <c r="P9" s="11">
        <f aca="true" t="shared" si="3" ref="P9:P27">SUM(B9:O9)</f>
        <v>278013</v>
      </c>
      <c r="Q9"/>
      <c r="R9"/>
      <c r="S9"/>
    </row>
    <row r="10" spans="1:19" ht="17.25" customHeight="1">
      <c r="A10" s="29" t="s">
        <v>10</v>
      </c>
      <c r="B10" s="13">
        <v>32816</v>
      </c>
      <c r="C10" s="13">
        <v>44813</v>
      </c>
      <c r="D10" s="13">
        <v>39797</v>
      </c>
      <c r="E10" s="13">
        <v>7330</v>
      </c>
      <c r="F10" s="13">
        <v>15331</v>
      </c>
      <c r="G10" s="13">
        <v>29229</v>
      </c>
      <c r="H10" s="13">
        <v>20521</v>
      </c>
      <c r="I10" s="13">
        <v>11427</v>
      </c>
      <c r="J10" s="13">
        <v>5699</v>
      </c>
      <c r="K10" s="13">
        <v>7439</v>
      </c>
      <c r="L10" s="13">
        <v>8988</v>
      </c>
      <c r="M10" s="13">
        <v>16842</v>
      </c>
      <c r="N10" s="13">
        <v>10799</v>
      </c>
      <c r="O10" s="13">
        <v>26982</v>
      </c>
      <c r="P10" s="11">
        <f t="shared" si="3"/>
        <v>278013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232638</v>
      </c>
      <c r="C12" s="17">
        <f t="shared" si="4"/>
        <v>293449</v>
      </c>
      <c r="D12" s="17">
        <f t="shared" si="4"/>
        <v>283315</v>
      </c>
      <c r="E12" s="17">
        <f>SUM(E13:E15)</f>
        <v>42504</v>
      </c>
      <c r="F12" s="17">
        <f>SUM(F13:F15)</f>
        <v>119899</v>
      </c>
      <c r="G12" s="17">
        <f t="shared" si="4"/>
        <v>202409</v>
      </c>
      <c r="H12" s="17">
        <f t="shared" si="4"/>
        <v>155013</v>
      </c>
      <c r="I12" s="17">
        <f t="shared" si="4"/>
        <v>117261</v>
      </c>
      <c r="J12" s="17">
        <f t="shared" si="4"/>
        <v>66282</v>
      </c>
      <c r="K12" s="17">
        <f t="shared" si="4"/>
        <v>65210</v>
      </c>
      <c r="L12" s="17">
        <f t="shared" si="4"/>
        <v>126143</v>
      </c>
      <c r="M12" s="17">
        <f t="shared" si="4"/>
        <v>193433</v>
      </c>
      <c r="N12" s="17">
        <f t="shared" si="4"/>
        <v>65220</v>
      </c>
      <c r="O12" s="17">
        <f t="shared" si="4"/>
        <v>147612</v>
      </c>
      <c r="P12" s="11">
        <f t="shared" si="3"/>
        <v>2110388</v>
      </c>
      <c r="Q12"/>
      <c r="R12"/>
      <c r="S12"/>
    </row>
    <row r="13" spans="1:19" s="58" customFormat="1" ht="17.25" customHeight="1">
      <c r="A13" s="63" t="s">
        <v>12</v>
      </c>
      <c r="B13" s="64">
        <v>103303</v>
      </c>
      <c r="C13" s="64">
        <v>137109</v>
      </c>
      <c r="D13" s="64">
        <v>137941</v>
      </c>
      <c r="E13" s="64">
        <v>21675</v>
      </c>
      <c r="F13" s="64">
        <v>58934</v>
      </c>
      <c r="G13" s="64">
        <v>95613</v>
      </c>
      <c r="H13" s="64">
        <v>70589</v>
      </c>
      <c r="I13" s="64">
        <v>57543</v>
      </c>
      <c r="J13" s="64">
        <v>29646</v>
      </c>
      <c r="K13" s="64">
        <v>29904</v>
      </c>
      <c r="L13" s="64">
        <v>58224</v>
      </c>
      <c r="M13" s="64">
        <v>85080</v>
      </c>
      <c r="N13" s="64">
        <v>26412</v>
      </c>
      <c r="O13" s="64">
        <v>65349</v>
      </c>
      <c r="P13" s="11">
        <f t="shared" si="3"/>
        <v>977322</v>
      </c>
      <c r="Q13" s="65"/>
      <c r="R13" s="66"/>
      <c r="S13"/>
    </row>
    <row r="14" spans="1:19" s="58" customFormat="1" ht="17.25" customHeight="1">
      <c r="A14" s="63" t="s">
        <v>13</v>
      </c>
      <c r="B14" s="64">
        <v>113979</v>
      </c>
      <c r="C14" s="64">
        <v>133115</v>
      </c>
      <c r="D14" s="64">
        <v>127510</v>
      </c>
      <c r="E14" s="64">
        <v>17020</v>
      </c>
      <c r="F14" s="64">
        <v>55066</v>
      </c>
      <c r="G14" s="64">
        <v>93606</v>
      </c>
      <c r="H14" s="64">
        <v>75362</v>
      </c>
      <c r="I14" s="64">
        <v>53612</v>
      </c>
      <c r="J14" s="64">
        <v>33208</v>
      </c>
      <c r="K14" s="64">
        <v>31754</v>
      </c>
      <c r="L14" s="64">
        <v>62880</v>
      </c>
      <c r="M14" s="64">
        <v>97202</v>
      </c>
      <c r="N14" s="64">
        <v>29579</v>
      </c>
      <c r="O14" s="64">
        <v>70352</v>
      </c>
      <c r="P14" s="11">
        <f t="shared" si="3"/>
        <v>994245</v>
      </c>
      <c r="Q14" s="65"/>
      <c r="R14"/>
      <c r="S14"/>
    </row>
    <row r="15" spans="1:19" ht="17.25" customHeight="1">
      <c r="A15" s="14" t="s">
        <v>14</v>
      </c>
      <c r="B15" s="13">
        <v>15356</v>
      </c>
      <c r="C15" s="13">
        <v>23225</v>
      </c>
      <c r="D15" s="13">
        <v>17864</v>
      </c>
      <c r="E15" s="13">
        <v>3809</v>
      </c>
      <c r="F15" s="13">
        <v>5899</v>
      </c>
      <c r="G15" s="13">
        <v>13190</v>
      </c>
      <c r="H15" s="13">
        <v>9062</v>
      </c>
      <c r="I15" s="13">
        <v>6106</v>
      </c>
      <c r="J15" s="13">
        <v>3428</v>
      </c>
      <c r="K15" s="13">
        <v>3552</v>
      </c>
      <c r="L15" s="13">
        <v>5039</v>
      </c>
      <c r="M15" s="13">
        <v>11151</v>
      </c>
      <c r="N15" s="13">
        <v>9229</v>
      </c>
      <c r="O15" s="13">
        <v>11911</v>
      </c>
      <c r="P15" s="11">
        <f t="shared" si="3"/>
        <v>138821</v>
      </c>
      <c r="Q15"/>
      <c r="R15"/>
      <c r="S15"/>
    </row>
    <row r="16" spans="1:16" ht="17.25" customHeight="1">
      <c r="A16" s="15" t="s">
        <v>27</v>
      </c>
      <c r="B16" s="13">
        <f>B17+B18+B19</f>
        <v>12514</v>
      </c>
      <c r="C16" s="13">
        <f aca="true" t="shared" si="5" ref="C16:O16">C17+C18+C19</f>
        <v>16633</v>
      </c>
      <c r="D16" s="13">
        <f t="shared" si="5"/>
        <v>15090</v>
      </c>
      <c r="E16" s="13">
        <f>E17+E18+E19</f>
        <v>2709</v>
      </c>
      <c r="F16" s="13">
        <f>F17+F18+F19</f>
        <v>6934</v>
      </c>
      <c r="G16" s="13">
        <f t="shared" si="5"/>
        <v>10917</v>
      </c>
      <c r="H16" s="13">
        <f t="shared" si="5"/>
        <v>9007</v>
      </c>
      <c r="I16" s="13">
        <f t="shared" si="5"/>
        <v>7947</v>
      </c>
      <c r="J16" s="13">
        <f t="shared" si="5"/>
        <v>4739</v>
      </c>
      <c r="K16" s="13">
        <f t="shared" si="5"/>
        <v>4035</v>
      </c>
      <c r="L16" s="13">
        <f t="shared" si="5"/>
        <v>8960</v>
      </c>
      <c r="M16" s="13">
        <f t="shared" si="5"/>
        <v>12058</v>
      </c>
      <c r="N16" s="13">
        <f t="shared" si="5"/>
        <v>4792</v>
      </c>
      <c r="O16" s="13">
        <f t="shared" si="5"/>
        <v>7111</v>
      </c>
      <c r="P16" s="11">
        <f t="shared" si="3"/>
        <v>123446</v>
      </c>
    </row>
    <row r="17" spans="1:19" ht="17.25" customHeight="1">
      <c r="A17" s="14" t="s">
        <v>28</v>
      </c>
      <c r="B17" s="13">
        <v>12495</v>
      </c>
      <c r="C17" s="13">
        <v>16613</v>
      </c>
      <c r="D17" s="13">
        <v>15075</v>
      </c>
      <c r="E17" s="13">
        <v>2701</v>
      </c>
      <c r="F17" s="13">
        <v>6926</v>
      </c>
      <c r="G17" s="13">
        <v>10905</v>
      </c>
      <c r="H17" s="13">
        <v>8993</v>
      </c>
      <c r="I17" s="13">
        <v>7939</v>
      </c>
      <c r="J17" s="13">
        <v>4730</v>
      </c>
      <c r="K17" s="13">
        <v>4025</v>
      </c>
      <c r="L17" s="13">
        <v>8945</v>
      </c>
      <c r="M17" s="13">
        <v>12035</v>
      </c>
      <c r="N17" s="13">
        <v>4787</v>
      </c>
      <c r="O17" s="13">
        <v>7101</v>
      </c>
      <c r="P17" s="11">
        <f t="shared" si="3"/>
        <v>123270</v>
      </c>
      <c r="Q17"/>
      <c r="R17"/>
      <c r="S17"/>
    </row>
    <row r="18" spans="1:19" ht="17.25" customHeight="1">
      <c r="A18" s="14" t="s">
        <v>29</v>
      </c>
      <c r="B18" s="13">
        <v>8</v>
      </c>
      <c r="C18" s="13">
        <v>11</v>
      </c>
      <c r="D18" s="13">
        <v>3</v>
      </c>
      <c r="E18" s="13">
        <v>5</v>
      </c>
      <c r="F18" s="13">
        <v>3</v>
      </c>
      <c r="G18" s="13">
        <v>4</v>
      </c>
      <c r="H18" s="13">
        <v>10</v>
      </c>
      <c r="I18" s="13">
        <v>8</v>
      </c>
      <c r="J18" s="13">
        <v>6</v>
      </c>
      <c r="K18" s="13">
        <v>8</v>
      </c>
      <c r="L18" s="13">
        <v>4</v>
      </c>
      <c r="M18" s="13">
        <v>14</v>
      </c>
      <c r="N18" s="13">
        <v>2</v>
      </c>
      <c r="O18" s="13">
        <v>10</v>
      </c>
      <c r="P18" s="11">
        <f t="shared" si="3"/>
        <v>96</v>
      </c>
      <c r="Q18"/>
      <c r="R18"/>
      <c r="S18"/>
    </row>
    <row r="19" spans="1:19" ht="17.25" customHeight="1">
      <c r="A19" s="14" t="s">
        <v>30</v>
      </c>
      <c r="B19" s="13">
        <v>11</v>
      </c>
      <c r="C19" s="13">
        <v>9</v>
      </c>
      <c r="D19" s="13">
        <v>12</v>
      </c>
      <c r="E19" s="13">
        <v>3</v>
      </c>
      <c r="F19" s="13">
        <v>5</v>
      </c>
      <c r="G19" s="13">
        <v>8</v>
      </c>
      <c r="H19" s="13">
        <v>4</v>
      </c>
      <c r="I19" s="13">
        <v>0</v>
      </c>
      <c r="J19" s="13">
        <v>3</v>
      </c>
      <c r="K19" s="13">
        <v>2</v>
      </c>
      <c r="L19" s="13">
        <v>11</v>
      </c>
      <c r="M19" s="13">
        <v>9</v>
      </c>
      <c r="N19" s="13">
        <v>3</v>
      </c>
      <c r="O19" s="13">
        <v>0</v>
      </c>
      <c r="P19" s="11">
        <f t="shared" si="3"/>
        <v>80</v>
      </c>
      <c r="Q19"/>
      <c r="R19"/>
      <c r="S19"/>
    </row>
    <row r="20" spans="1:19" ht="17.25" customHeight="1">
      <c r="A20" s="16" t="s">
        <v>15</v>
      </c>
      <c r="B20" s="11">
        <f>+B21+B22+B23</f>
        <v>160441</v>
      </c>
      <c r="C20" s="11">
        <f aca="true" t="shared" si="6" ref="C20:O20">+C21+C22+C23</f>
        <v>176115</v>
      </c>
      <c r="D20" s="11">
        <f t="shared" si="6"/>
        <v>194996</v>
      </c>
      <c r="E20" s="11">
        <f>+E21+E22+E23</f>
        <v>31491</v>
      </c>
      <c r="F20" s="11">
        <f>+F21+F22+F23</f>
        <v>77660</v>
      </c>
      <c r="G20" s="11">
        <f t="shared" si="6"/>
        <v>122348</v>
      </c>
      <c r="H20" s="11">
        <f t="shared" si="6"/>
        <v>92426</v>
      </c>
      <c r="I20" s="11">
        <f t="shared" si="6"/>
        <v>106642</v>
      </c>
      <c r="J20" s="11">
        <f t="shared" si="6"/>
        <v>49127</v>
      </c>
      <c r="K20" s="11">
        <f t="shared" si="6"/>
        <v>48075</v>
      </c>
      <c r="L20" s="11">
        <f t="shared" si="6"/>
        <v>112636</v>
      </c>
      <c r="M20" s="11">
        <f t="shared" si="6"/>
        <v>152394</v>
      </c>
      <c r="N20" s="11">
        <f t="shared" si="6"/>
        <v>47267</v>
      </c>
      <c r="O20" s="11">
        <f t="shared" si="6"/>
        <v>79326</v>
      </c>
      <c r="P20" s="11">
        <f t="shared" si="3"/>
        <v>1450944</v>
      </c>
      <c r="Q20"/>
      <c r="R20"/>
      <c r="S20"/>
    </row>
    <row r="21" spans="1:19" s="58" customFormat="1" ht="17.25" customHeight="1">
      <c r="A21" s="53" t="s">
        <v>16</v>
      </c>
      <c r="B21" s="64">
        <v>77142</v>
      </c>
      <c r="C21" s="64">
        <v>92688</v>
      </c>
      <c r="D21" s="64">
        <v>107039</v>
      </c>
      <c r="E21" s="64">
        <v>18378</v>
      </c>
      <c r="F21" s="64">
        <v>41839</v>
      </c>
      <c r="G21" s="64">
        <v>64593</v>
      </c>
      <c r="H21" s="64">
        <v>46239</v>
      </c>
      <c r="I21" s="64">
        <v>57708</v>
      </c>
      <c r="J21" s="64">
        <v>23886</v>
      </c>
      <c r="K21" s="64">
        <v>24375</v>
      </c>
      <c r="L21" s="64">
        <v>55931</v>
      </c>
      <c r="M21" s="64">
        <v>72844</v>
      </c>
      <c r="N21" s="64">
        <v>25442</v>
      </c>
      <c r="O21" s="64">
        <v>39668</v>
      </c>
      <c r="P21" s="11">
        <f t="shared" si="3"/>
        <v>747772</v>
      </c>
      <c r="Q21" s="65"/>
      <c r="R21"/>
      <c r="S21"/>
    </row>
    <row r="22" spans="1:19" s="58" customFormat="1" ht="17.25" customHeight="1">
      <c r="A22" s="53" t="s">
        <v>17</v>
      </c>
      <c r="B22" s="64">
        <v>76692</v>
      </c>
      <c r="C22" s="64">
        <v>75507</v>
      </c>
      <c r="D22" s="64">
        <v>80703</v>
      </c>
      <c r="E22" s="64">
        <v>11699</v>
      </c>
      <c r="F22" s="64">
        <v>33377</v>
      </c>
      <c r="G22" s="64">
        <v>53445</v>
      </c>
      <c r="H22" s="64">
        <v>42897</v>
      </c>
      <c r="I22" s="64">
        <v>45589</v>
      </c>
      <c r="J22" s="64">
        <v>23752</v>
      </c>
      <c r="K22" s="64">
        <v>22119</v>
      </c>
      <c r="L22" s="64">
        <v>53605</v>
      </c>
      <c r="M22" s="64">
        <v>74105</v>
      </c>
      <c r="N22" s="64">
        <v>18799</v>
      </c>
      <c r="O22" s="64">
        <v>35940</v>
      </c>
      <c r="P22" s="11">
        <f t="shared" si="3"/>
        <v>648229</v>
      </c>
      <c r="Q22" s="65"/>
      <c r="R22"/>
      <c r="S22"/>
    </row>
    <row r="23" spans="1:19" ht="17.25" customHeight="1">
      <c r="A23" s="12" t="s">
        <v>18</v>
      </c>
      <c r="B23" s="13">
        <v>6607</v>
      </c>
      <c r="C23" s="13">
        <v>7920</v>
      </c>
      <c r="D23" s="13">
        <v>7254</v>
      </c>
      <c r="E23" s="13">
        <v>1414</v>
      </c>
      <c r="F23" s="13">
        <v>2444</v>
      </c>
      <c r="G23" s="13">
        <v>4310</v>
      </c>
      <c r="H23" s="13">
        <v>3290</v>
      </c>
      <c r="I23" s="13">
        <v>3345</v>
      </c>
      <c r="J23" s="13">
        <v>1489</v>
      </c>
      <c r="K23" s="13">
        <v>1581</v>
      </c>
      <c r="L23" s="13">
        <v>3100</v>
      </c>
      <c r="M23" s="13">
        <v>5445</v>
      </c>
      <c r="N23" s="13">
        <v>3026</v>
      </c>
      <c r="O23" s="13">
        <v>3718</v>
      </c>
      <c r="P23" s="11">
        <f t="shared" si="3"/>
        <v>54943</v>
      </c>
      <c r="Q23"/>
      <c r="R23"/>
      <c r="S23"/>
    </row>
    <row r="24" spans="1:19" ht="17.25" customHeight="1">
      <c r="A24" s="16" t="s">
        <v>19</v>
      </c>
      <c r="B24" s="13">
        <f>+B25+B26</f>
        <v>123604</v>
      </c>
      <c r="C24" s="13">
        <f aca="true" t="shared" si="7" ref="C24:O24">+C25+C26</f>
        <v>169600</v>
      </c>
      <c r="D24" s="13">
        <f t="shared" si="7"/>
        <v>190900</v>
      </c>
      <c r="E24" s="13">
        <f>+E25+E26</f>
        <v>32114</v>
      </c>
      <c r="F24" s="13">
        <f>+F25+F26</f>
        <v>85657</v>
      </c>
      <c r="G24" s="13">
        <f t="shared" si="7"/>
        <v>117629</v>
      </c>
      <c r="H24" s="13">
        <f t="shared" si="7"/>
        <v>74372</v>
      </c>
      <c r="I24" s="13">
        <f t="shared" si="7"/>
        <v>58518</v>
      </c>
      <c r="J24" s="13">
        <f t="shared" si="7"/>
        <v>19840</v>
      </c>
      <c r="K24" s="13">
        <f t="shared" si="7"/>
        <v>24961</v>
      </c>
      <c r="L24" s="13">
        <f t="shared" si="7"/>
        <v>54167</v>
      </c>
      <c r="M24" s="13">
        <f t="shared" si="7"/>
        <v>76160</v>
      </c>
      <c r="N24" s="13">
        <f t="shared" si="7"/>
        <v>33263</v>
      </c>
      <c r="O24" s="13">
        <f t="shared" si="7"/>
        <v>60402</v>
      </c>
      <c r="P24" s="11">
        <f t="shared" si="3"/>
        <v>1121187</v>
      </c>
      <c r="Q24" s="44"/>
      <c r="R24"/>
      <c r="S24"/>
    </row>
    <row r="25" spans="1:19" ht="17.25" customHeight="1">
      <c r="A25" s="12" t="s">
        <v>32</v>
      </c>
      <c r="B25" s="13">
        <v>77573</v>
      </c>
      <c r="C25" s="13">
        <v>113254</v>
      </c>
      <c r="D25" s="13">
        <v>126359</v>
      </c>
      <c r="E25" s="13">
        <v>22901</v>
      </c>
      <c r="F25" s="13">
        <v>52976</v>
      </c>
      <c r="G25" s="13">
        <v>79293</v>
      </c>
      <c r="H25" s="13">
        <v>48404</v>
      </c>
      <c r="I25" s="13">
        <v>39393</v>
      </c>
      <c r="J25" s="13">
        <v>14113</v>
      </c>
      <c r="K25" s="13">
        <v>18156</v>
      </c>
      <c r="L25" s="13">
        <v>34009</v>
      </c>
      <c r="M25" s="13">
        <v>51756</v>
      </c>
      <c r="N25" s="13">
        <v>23319</v>
      </c>
      <c r="O25" s="13">
        <v>39393</v>
      </c>
      <c r="P25" s="11">
        <f t="shared" si="3"/>
        <v>740899</v>
      </c>
      <c r="Q25" s="43"/>
      <c r="R25"/>
      <c r="S25"/>
    </row>
    <row r="26" spans="1:19" ht="17.25" customHeight="1">
      <c r="A26" s="12" t="s">
        <v>33</v>
      </c>
      <c r="B26" s="13">
        <v>46031</v>
      </c>
      <c r="C26" s="13">
        <v>56346</v>
      </c>
      <c r="D26" s="13">
        <v>64541</v>
      </c>
      <c r="E26" s="13">
        <v>9213</v>
      </c>
      <c r="F26" s="13">
        <v>32681</v>
      </c>
      <c r="G26" s="13">
        <v>38336</v>
      </c>
      <c r="H26" s="13">
        <v>25968</v>
      </c>
      <c r="I26" s="13">
        <v>19125</v>
      </c>
      <c r="J26" s="13">
        <v>5727</v>
      </c>
      <c r="K26" s="13">
        <v>6805</v>
      </c>
      <c r="L26" s="13">
        <v>20158</v>
      </c>
      <c r="M26" s="13">
        <v>24404</v>
      </c>
      <c r="N26" s="13">
        <v>9944</v>
      </c>
      <c r="O26" s="13">
        <v>21009</v>
      </c>
      <c r="P26" s="11">
        <f t="shared" si="3"/>
        <v>380288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6771</v>
      </c>
      <c r="O27" s="11">
        <v>0</v>
      </c>
      <c r="P27" s="11">
        <f t="shared" si="3"/>
        <v>6771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32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1.055539519952541</v>
      </c>
      <c r="C32" s="79">
        <v>1.029587844290496</v>
      </c>
      <c r="D32" s="31">
        <v>0</v>
      </c>
      <c r="E32" s="31">
        <v>0</v>
      </c>
      <c r="F32" s="31">
        <v>0</v>
      </c>
      <c r="G32" s="31">
        <v>0</v>
      </c>
      <c r="H32" s="79">
        <v>1.020138124384452</v>
      </c>
      <c r="I32" s="31">
        <v>0</v>
      </c>
      <c r="J32" s="79">
        <v>1.1056606050992</v>
      </c>
      <c r="K32" s="79">
        <v>1.1920905069959</v>
      </c>
      <c r="L32" s="31">
        <v>0</v>
      </c>
      <c r="M32" s="79">
        <v>1.067969566658071</v>
      </c>
      <c r="N32" s="79">
        <v>1.140110442050221</v>
      </c>
      <c r="O32" s="79">
        <v>1.066905343974092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2014639.6399999997</v>
      </c>
      <c r="C42" s="22">
        <f t="shared" si="10"/>
        <v>2731045.85</v>
      </c>
      <c r="D42" s="22">
        <f t="shared" si="10"/>
        <v>2813786.9799999995</v>
      </c>
      <c r="E42" s="22">
        <f t="shared" si="10"/>
        <v>613110.45</v>
      </c>
      <c r="F42" s="22">
        <f t="shared" si="10"/>
        <v>1015112.09</v>
      </c>
      <c r="G42" s="22">
        <f t="shared" si="10"/>
        <v>1648049.21</v>
      </c>
      <c r="H42" s="22">
        <f t="shared" si="10"/>
        <v>1395425.5300000003</v>
      </c>
      <c r="I42" s="22">
        <f t="shared" si="10"/>
        <v>1046035.9500000001</v>
      </c>
      <c r="J42" s="22">
        <f t="shared" si="10"/>
        <v>550950.43</v>
      </c>
      <c r="K42" s="22">
        <f t="shared" si="10"/>
        <v>577861.7099999998</v>
      </c>
      <c r="L42" s="22">
        <f t="shared" si="10"/>
        <v>887716.3500000001</v>
      </c>
      <c r="M42" s="22">
        <f t="shared" si="10"/>
        <v>1432252.85</v>
      </c>
      <c r="N42" s="22">
        <f t="shared" si="10"/>
        <v>695161.08</v>
      </c>
      <c r="O42" s="22">
        <f t="shared" si="10"/>
        <v>1143209.1999999997</v>
      </c>
      <c r="P42" s="22">
        <f aca="true" t="shared" si="11" ref="P42:P47">SUM(B42:O42)</f>
        <v>18564357.319999997</v>
      </c>
      <c r="Q42"/>
      <c r="R42"/>
      <c r="S42"/>
    </row>
    <row r="43" spans="1:19" ht="17.25" customHeight="1">
      <c r="A43" s="16" t="s">
        <v>59</v>
      </c>
      <c r="B43" s="23">
        <f>SUM(B44:B52)</f>
        <v>1997182.2199999997</v>
      </c>
      <c r="C43" s="23">
        <f aca="true" t="shared" si="12" ref="C43:O43">SUM(C44:C52)</f>
        <v>2706813.87</v>
      </c>
      <c r="D43" s="23">
        <f t="shared" si="12"/>
        <v>2805676.2199999997</v>
      </c>
      <c r="E43" s="23">
        <f t="shared" si="12"/>
        <v>613110.45</v>
      </c>
      <c r="F43" s="23">
        <f t="shared" si="12"/>
        <v>1007860.49</v>
      </c>
      <c r="G43" s="23">
        <f t="shared" si="12"/>
        <v>1624994.19</v>
      </c>
      <c r="H43" s="23">
        <f t="shared" si="12"/>
        <v>1395425.5300000003</v>
      </c>
      <c r="I43" s="23">
        <f t="shared" si="12"/>
        <v>1037296.41</v>
      </c>
      <c r="J43" s="23">
        <f t="shared" si="12"/>
        <v>549377.92</v>
      </c>
      <c r="K43" s="23">
        <f t="shared" si="12"/>
        <v>572208.8499999999</v>
      </c>
      <c r="L43" s="23">
        <f t="shared" si="12"/>
        <v>886251.56</v>
      </c>
      <c r="M43" s="23">
        <f t="shared" si="12"/>
        <v>1423313.86</v>
      </c>
      <c r="N43" s="23">
        <f t="shared" si="12"/>
        <v>690810.69</v>
      </c>
      <c r="O43" s="23">
        <f t="shared" si="12"/>
        <v>1139859.5599999998</v>
      </c>
      <c r="P43" s="23">
        <f t="shared" si="11"/>
        <v>18450181.819999997</v>
      </c>
      <c r="Q43"/>
      <c r="R43"/>
      <c r="S43"/>
    </row>
    <row r="44" spans="1:19" ht="17.25" customHeight="1">
      <c r="A44" s="34" t="s">
        <v>54</v>
      </c>
      <c r="B44" s="23">
        <f>ROUND(B30*B7,2)</f>
        <v>1871671.89</v>
      </c>
      <c r="C44" s="23">
        <f aca="true" t="shared" si="13" ref="C44:O44">ROUND(C30*C7,2)</f>
        <v>2603536.82</v>
      </c>
      <c r="D44" s="23">
        <f t="shared" si="13"/>
        <v>2799290.46</v>
      </c>
      <c r="E44" s="23">
        <f t="shared" si="13"/>
        <v>613110.45</v>
      </c>
      <c r="F44" s="23">
        <f t="shared" si="13"/>
        <v>1005643.45</v>
      </c>
      <c r="G44" s="23">
        <f t="shared" si="13"/>
        <v>1621548.79</v>
      </c>
      <c r="H44" s="23">
        <f t="shared" si="13"/>
        <v>1357679.3</v>
      </c>
      <c r="I44" s="23">
        <f t="shared" si="13"/>
        <v>1033919.49</v>
      </c>
      <c r="J44" s="23">
        <f t="shared" si="13"/>
        <v>511725.59</v>
      </c>
      <c r="K44" s="23">
        <f t="shared" si="13"/>
        <v>498298.1</v>
      </c>
      <c r="L44" s="23">
        <f t="shared" si="13"/>
        <v>883996</v>
      </c>
      <c r="M44" s="23">
        <f t="shared" si="13"/>
        <v>1286470.79</v>
      </c>
      <c r="N44" s="23">
        <f t="shared" si="13"/>
        <v>602429.35</v>
      </c>
      <c r="O44" s="23">
        <f t="shared" si="13"/>
        <v>1064521.81</v>
      </c>
      <c r="P44" s="23">
        <f t="shared" si="11"/>
        <v>17753842.29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145</v>
      </c>
      <c r="B49" s="35">
        <f>ROUND((B32-1)*B44,2)</f>
        <v>103951.76</v>
      </c>
      <c r="C49" s="35">
        <f>ROUND((C32-1)*C44,2)</f>
        <v>77033.04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27341.11</v>
      </c>
      <c r="I49" s="36">
        <f t="shared" si="14"/>
        <v>0</v>
      </c>
      <c r="J49" s="35">
        <f>ROUND((J32-1)*J44,2)</f>
        <v>54069.24</v>
      </c>
      <c r="K49" s="35">
        <f>ROUND((K32-1)*K44,2)</f>
        <v>95718.33</v>
      </c>
      <c r="L49" s="36">
        <f t="shared" si="14"/>
        <v>0</v>
      </c>
      <c r="M49" s="35">
        <f>ROUND((M32-1)*M44,2)</f>
        <v>87440.86</v>
      </c>
      <c r="N49" s="35">
        <f>ROUND((N32-1)*N44,2)</f>
        <v>84406.64</v>
      </c>
      <c r="O49" s="35">
        <f>ROUND((O32-1)*O44,2)</f>
        <v>71222.2</v>
      </c>
      <c r="P49" s="23">
        <f aca="true" t="shared" si="15" ref="P49:P55">SUM(B49:O49)</f>
        <v>601183.1799999999</v>
      </c>
      <c r="Q49"/>
      <c r="R49"/>
      <c r="S49"/>
    </row>
    <row r="50" spans="1:19" ht="17.25" customHeight="1">
      <c r="A50" s="12" t="s">
        <v>146</v>
      </c>
      <c r="B50" s="36">
        <v>34356.64</v>
      </c>
      <c r="C50" s="36">
        <v>41629.39</v>
      </c>
      <c r="D50" s="36">
        <v>0</v>
      </c>
      <c r="E50" s="36">
        <v>0</v>
      </c>
      <c r="F50" s="36">
        <v>0</v>
      </c>
      <c r="G50" s="36">
        <v>0</v>
      </c>
      <c r="H50" s="36">
        <v>22825.36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179868.46</v>
      </c>
      <c r="Q50"/>
      <c r="R50"/>
      <c r="S50"/>
    </row>
    <row r="51" spans="1:19" ht="17.25" customHeight="1">
      <c r="A51" s="12" t="s">
        <v>147</v>
      </c>
      <c r="B51" s="35">
        <v>-10135.1</v>
      </c>
      <c r="C51" s="35">
        <v>-15385.38</v>
      </c>
      <c r="D51" s="36">
        <v>0</v>
      </c>
      <c r="E51" s="36">
        <v>0</v>
      </c>
      <c r="F51" s="36">
        <v>0</v>
      </c>
      <c r="G51" s="36">
        <v>0</v>
      </c>
      <c r="H51" s="35">
        <v>-6992.24</v>
      </c>
      <c r="I51" s="36">
        <v>0</v>
      </c>
      <c r="J51" s="35">
        <v>-2753.04</v>
      </c>
      <c r="K51" s="35">
        <v>-2862.68</v>
      </c>
      <c r="L51" s="36">
        <v>0</v>
      </c>
      <c r="M51" s="35">
        <v>-7162.79</v>
      </c>
      <c r="N51" s="35">
        <v>-3666.66</v>
      </c>
      <c r="O51" s="35">
        <v>-5993.35</v>
      </c>
      <c r="P51" s="35">
        <f t="shared" si="15"/>
        <v>-54951.24</v>
      </c>
      <c r="Q51"/>
      <c r="R51"/>
      <c r="S51"/>
    </row>
    <row r="52" spans="1:19" ht="17.25" customHeight="1">
      <c r="A52" s="12" t="s">
        <v>148</v>
      </c>
      <c r="B52" s="35">
        <v>-2662.97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-5428</v>
      </c>
      <c r="I52" s="36">
        <v>0</v>
      </c>
      <c r="J52" s="35">
        <v>-18803.13</v>
      </c>
      <c r="K52" s="35">
        <v>-19538.55</v>
      </c>
      <c r="L52" s="36">
        <v>0</v>
      </c>
      <c r="M52" s="36">
        <v>0</v>
      </c>
      <c r="N52" s="35">
        <v>-1008.9</v>
      </c>
      <c r="O52" s="35">
        <v>0</v>
      </c>
      <c r="P52" s="35">
        <f t="shared" si="15"/>
        <v>-47441.549999999996</v>
      </c>
      <c r="Q52"/>
      <c r="R52"/>
      <c r="S52"/>
    </row>
    <row r="53" spans="1:19" ht="17.25" customHeight="1">
      <c r="A53" s="16" t="s">
        <v>60</v>
      </c>
      <c r="B53" s="36">
        <v>17457.42</v>
      </c>
      <c r="C53" s="36">
        <v>24231.98</v>
      </c>
      <c r="D53" s="36">
        <v>8110.76</v>
      </c>
      <c r="E53" s="19">
        <v>0</v>
      </c>
      <c r="F53" s="36">
        <v>7251.6</v>
      </c>
      <c r="G53" s="36">
        <v>23055.02</v>
      </c>
      <c r="H53" s="36">
        <v>0</v>
      </c>
      <c r="I53" s="36">
        <v>8739.54</v>
      </c>
      <c r="J53" s="36">
        <v>1572.51</v>
      </c>
      <c r="K53" s="36">
        <v>5652.86</v>
      </c>
      <c r="L53" s="36">
        <v>1464.79</v>
      </c>
      <c r="M53" s="36">
        <v>8938.99</v>
      </c>
      <c r="N53" s="36">
        <v>4350.39</v>
      </c>
      <c r="O53" s="36">
        <v>3349.64</v>
      </c>
      <c r="P53" s="36">
        <f t="shared" si="15"/>
        <v>114175.5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-188652.11</v>
      </c>
      <c r="C57" s="35">
        <f t="shared" si="16"/>
        <v>-218831.87999999998</v>
      </c>
      <c r="D57" s="35">
        <f t="shared" si="16"/>
        <v>-208019.24000000005</v>
      </c>
      <c r="E57" s="35">
        <f t="shared" si="16"/>
        <v>-146312.04</v>
      </c>
      <c r="F57" s="35">
        <f t="shared" si="16"/>
        <v>-75829.21</v>
      </c>
      <c r="G57" s="35">
        <f t="shared" si="16"/>
        <v>-212611.02</v>
      </c>
      <c r="H57" s="35">
        <f t="shared" si="16"/>
        <v>-106052.25</v>
      </c>
      <c r="I57" s="35">
        <f t="shared" si="16"/>
        <v>-124550.81</v>
      </c>
      <c r="J57" s="35">
        <f t="shared" si="16"/>
        <v>-41801.37</v>
      </c>
      <c r="K57" s="35">
        <f t="shared" si="16"/>
        <v>-47382.329999999994</v>
      </c>
      <c r="L57" s="35">
        <f t="shared" si="16"/>
        <v>-63485.56</v>
      </c>
      <c r="M57" s="35">
        <f t="shared" si="16"/>
        <v>-110796.13</v>
      </c>
      <c r="N57" s="35">
        <f t="shared" si="16"/>
        <v>-51339.34</v>
      </c>
      <c r="O57" s="35">
        <f t="shared" si="16"/>
        <v>-124787.15000000001</v>
      </c>
      <c r="P57" s="35">
        <f aca="true" t="shared" si="17" ref="P57:P65">SUM(B57:O57)</f>
        <v>-1720450.4400000002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-174800.74999999997</v>
      </c>
      <c r="C58" s="35">
        <f t="shared" si="18"/>
        <v>-198703.09999999998</v>
      </c>
      <c r="D58" s="35">
        <f t="shared" si="18"/>
        <v>-187942.85000000003</v>
      </c>
      <c r="E58" s="35">
        <f t="shared" si="18"/>
        <v>-31519</v>
      </c>
      <c r="F58" s="35">
        <f t="shared" si="18"/>
        <v>-65923.3</v>
      </c>
      <c r="G58" s="35">
        <f t="shared" si="18"/>
        <v>-199281.02</v>
      </c>
      <c r="H58" s="35">
        <f t="shared" si="18"/>
        <v>-88494</v>
      </c>
      <c r="I58" s="35">
        <f t="shared" si="18"/>
        <v>-116152.63</v>
      </c>
      <c r="J58" s="35">
        <f t="shared" si="18"/>
        <v>-32623.58</v>
      </c>
      <c r="K58" s="35">
        <f t="shared" si="18"/>
        <v>-43465.06</v>
      </c>
      <c r="L58" s="35">
        <f t="shared" si="18"/>
        <v>-55510.11</v>
      </c>
      <c r="M58" s="35">
        <f t="shared" si="18"/>
        <v>-98734.31</v>
      </c>
      <c r="N58" s="35">
        <f t="shared" si="18"/>
        <v>-46435.7</v>
      </c>
      <c r="O58" s="35">
        <f t="shared" si="18"/>
        <v>-116022.6</v>
      </c>
      <c r="P58" s="35">
        <f t="shared" si="17"/>
        <v>-1455608.0100000002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-141108.8</v>
      </c>
      <c r="C59" s="55">
        <f aca="true" t="shared" si="19" ref="C59:O59">-ROUND(C9*$D$3,2)</f>
        <v>-192695.9</v>
      </c>
      <c r="D59" s="55">
        <f t="shared" si="19"/>
        <v>-171127.1</v>
      </c>
      <c r="E59" s="55">
        <f t="shared" si="19"/>
        <v>-31519</v>
      </c>
      <c r="F59" s="55">
        <f t="shared" si="19"/>
        <v>-65923.3</v>
      </c>
      <c r="G59" s="55">
        <f t="shared" si="19"/>
        <v>-125684.7</v>
      </c>
      <c r="H59" s="55">
        <v>-88494</v>
      </c>
      <c r="I59" s="55">
        <f t="shared" si="19"/>
        <v>-49136.1</v>
      </c>
      <c r="J59" s="55">
        <f t="shared" si="19"/>
        <v>-24505.7</v>
      </c>
      <c r="K59" s="55">
        <f t="shared" si="19"/>
        <v>-31987.7</v>
      </c>
      <c r="L59" s="55">
        <f t="shared" si="19"/>
        <v>-38648.4</v>
      </c>
      <c r="M59" s="55">
        <f t="shared" si="19"/>
        <v>-72420.6</v>
      </c>
      <c r="N59" s="55">
        <f t="shared" si="19"/>
        <v>-46435.7</v>
      </c>
      <c r="O59" s="55">
        <f t="shared" si="19"/>
        <v>-116022.6</v>
      </c>
      <c r="P59" s="55">
        <f t="shared" si="17"/>
        <v>-1195709.5999999999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7"/>
        <v>0</v>
      </c>
      <c r="Q60"/>
      <c r="R60"/>
      <c r="S60"/>
    </row>
    <row r="61" spans="1:19" ht="18.75" customHeight="1">
      <c r="A61" s="12" t="s">
        <v>65</v>
      </c>
      <c r="B61" s="35">
        <v>-4.3</v>
      </c>
      <c r="C61" s="35">
        <v>-4.3</v>
      </c>
      <c r="D61" s="19">
        <v>-17.2</v>
      </c>
      <c r="E61" s="19">
        <v>0</v>
      </c>
      <c r="F61" s="19">
        <v>0</v>
      </c>
      <c r="G61" s="19">
        <v>-21.5</v>
      </c>
      <c r="H61" s="19">
        <v>0</v>
      </c>
      <c r="I61" s="19">
        <v>-77.4</v>
      </c>
      <c r="J61" s="35">
        <v>-3.89</v>
      </c>
      <c r="K61" s="19">
        <v>-5.5</v>
      </c>
      <c r="L61" s="19">
        <v>-8.09</v>
      </c>
      <c r="M61" s="19">
        <v>-12.62</v>
      </c>
      <c r="N61" s="19">
        <v>0</v>
      </c>
      <c r="O61" s="19">
        <v>0</v>
      </c>
      <c r="P61" s="35">
        <f t="shared" si="17"/>
        <v>-154.8</v>
      </c>
      <c r="Q61"/>
      <c r="R61"/>
      <c r="S61"/>
    </row>
    <row r="62" spans="1:19" ht="18.75" customHeight="1">
      <c r="A62" s="12" t="s">
        <v>66</v>
      </c>
      <c r="B62" s="35">
        <v>-4183.9</v>
      </c>
      <c r="C62" s="35">
        <v>-1698.5</v>
      </c>
      <c r="D62" s="19">
        <v>-1685.6</v>
      </c>
      <c r="E62" s="19">
        <v>0</v>
      </c>
      <c r="F62" s="19">
        <v>0</v>
      </c>
      <c r="G62" s="19">
        <v>-2317.7</v>
      </c>
      <c r="H62" s="19">
        <v>0</v>
      </c>
      <c r="I62" s="19">
        <v>-1775.9</v>
      </c>
      <c r="J62" s="35">
        <v>-140.14</v>
      </c>
      <c r="K62" s="19">
        <v>-198.13</v>
      </c>
      <c r="L62" s="19">
        <v>-291.08</v>
      </c>
      <c r="M62" s="19">
        <v>-454.25</v>
      </c>
      <c r="N62" s="19">
        <v>0</v>
      </c>
      <c r="O62" s="19">
        <v>0</v>
      </c>
      <c r="P62" s="35">
        <f t="shared" si="17"/>
        <v>-12745.199999999999</v>
      </c>
      <c r="Q62"/>
      <c r="R62"/>
      <c r="S62"/>
    </row>
    <row r="63" spans="1:19" ht="18.75" customHeight="1">
      <c r="A63" s="12" t="s">
        <v>67</v>
      </c>
      <c r="B63" s="35">
        <v>-29503.75</v>
      </c>
      <c r="C63" s="35">
        <v>-4304.4</v>
      </c>
      <c r="D63" s="19">
        <v>-15112.95</v>
      </c>
      <c r="E63" s="19">
        <v>0</v>
      </c>
      <c r="F63" s="19">
        <v>0</v>
      </c>
      <c r="G63" s="19">
        <v>-71257.12</v>
      </c>
      <c r="H63" s="19">
        <v>0</v>
      </c>
      <c r="I63" s="19">
        <v>-65163.23</v>
      </c>
      <c r="J63" s="35">
        <v>-7973.85</v>
      </c>
      <c r="K63" s="19">
        <v>-11273.73</v>
      </c>
      <c r="L63" s="19">
        <v>-16562.54</v>
      </c>
      <c r="M63" s="19">
        <v>-25846.84</v>
      </c>
      <c r="N63" s="19">
        <v>0</v>
      </c>
      <c r="O63" s="19">
        <v>0</v>
      </c>
      <c r="P63" s="35">
        <f t="shared" si="17"/>
        <v>-246998.41000000003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-13851.36</v>
      </c>
      <c r="C65" s="55">
        <f t="shared" si="20"/>
        <v>-20128.780000000002</v>
      </c>
      <c r="D65" s="35">
        <f t="shared" si="20"/>
        <v>-20076.39</v>
      </c>
      <c r="E65" s="35">
        <f t="shared" si="20"/>
        <v>-114793.04000000001</v>
      </c>
      <c r="F65" s="35">
        <f t="shared" si="20"/>
        <v>-9905.91</v>
      </c>
      <c r="G65" s="35">
        <f t="shared" si="20"/>
        <v>-13330</v>
      </c>
      <c r="H65" s="35">
        <f t="shared" si="20"/>
        <v>-17558.25</v>
      </c>
      <c r="I65" s="35">
        <f t="shared" si="20"/>
        <v>-8398.18</v>
      </c>
      <c r="J65" s="35">
        <f t="shared" si="20"/>
        <v>-9177.79</v>
      </c>
      <c r="K65" s="35">
        <f t="shared" si="20"/>
        <v>-3917.27</v>
      </c>
      <c r="L65" s="35">
        <f t="shared" si="20"/>
        <v>-7975.45</v>
      </c>
      <c r="M65" s="35">
        <f t="shared" si="20"/>
        <v>-12061.82</v>
      </c>
      <c r="N65" s="55">
        <f t="shared" si="20"/>
        <v>-4903.64</v>
      </c>
      <c r="O65" s="55">
        <f t="shared" si="20"/>
        <v>-8764.55</v>
      </c>
      <c r="P65" s="55">
        <f t="shared" si="17"/>
        <v>-264842.43000000005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-60000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-60000</v>
      </c>
      <c r="Q69"/>
      <c r="R69"/>
      <c r="S69"/>
    </row>
    <row r="70" spans="1:19" ht="18.75" customHeight="1">
      <c r="A70" s="34" t="s">
        <v>74</v>
      </c>
      <c r="B70" s="35">
        <v>-13851.36</v>
      </c>
      <c r="C70" s="35">
        <v>-20107.72</v>
      </c>
      <c r="D70" s="35">
        <v>-19008.64</v>
      </c>
      <c r="E70" s="35">
        <v>-4805</v>
      </c>
      <c r="F70" s="35">
        <v>-9905.91</v>
      </c>
      <c r="G70" s="35">
        <v>-13330</v>
      </c>
      <c r="H70" s="35">
        <v>-9920</v>
      </c>
      <c r="I70" s="35">
        <v>-8398.18</v>
      </c>
      <c r="J70" s="35">
        <v>-3959.55</v>
      </c>
      <c r="K70" s="35">
        <v>-3917.27</v>
      </c>
      <c r="L70" s="35">
        <v>-7975.45</v>
      </c>
      <c r="M70" s="35">
        <v>-12061.82</v>
      </c>
      <c r="N70" s="35">
        <v>-4903.64</v>
      </c>
      <c r="O70" s="35">
        <v>-8764.55</v>
      </c>
      <c r="P70" s="55">
        <f>SUM(B70:O70)</f>
        <v>-140909.09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55">
        <v>0</v>
      </c>
      <c r="L78" s="19">
        <v>0</v>
      </c>
      <c r="M78" s="19">
        <v>0</v>
      </c>
      <c r="N78" s="19">
        <v>0</v>
      </c>
      <c r="O78" s="19">
        <v>0</v>
      </c>
      <c r="P78" s="55">
        <f>SUM(B78:O78)</f>
        <v>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aca="true" t="shared" si="21" ref="P102:P109">SUM(B102:O102)</f>
        <v>0</v>
      </c>
      <c r="Q102" s="46"/>
      <c r="R102"/>
      <c r="S102"/>
    </row>
    <row r="103" spans="1:19" ht="18.75" customHeight="1">
      <c r="A103" s="16" t="s">
        <v>106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107</v>
      </c>
      <c r="B105" s="24">
        <f aca="true" t="shared" si="22" ref="B105:G105">+B106+B107</f>
        <v>1825987.5299999996</v>
      </c>
      <c r="C105" s="24">
        <f t="shared" si="22"/>
        <v>2512213.97</v>
      </c>
      <c r="D105" s="24">
        <f t="shared" si="22"/>
        <v>2605767.7399999993</v>
      </c>
      <c r="E105" s="24">
        <f t="shared" si="22"/>
        <v>466798.4099999999</v>
      </c>
      <c r="F105" s="24">
        <f t="shared" si="22"/>
        <v>939282.8799999999</v>
      </c>
      <c r="G105" s="24">
        <f t="shared" si="22"/>
        <v>1435438.19</v>
      </c>
      <c r="H105" s="24">
        <f aca="true" t="shared" si="23" ref="H105:M105">+H106+H107</f>
        <v>1289373.2800000003</v>
      </c>
      <c r="I105" s="24">
        <f t="shared" si="23"/>
        <v>921485.14</v>
      </c>
      <c r="J105" s="24">
        <f t="shared" si="23"/>
        <v>509149.06000000006</v>
      </c>
      <c r="K105" s="24">
        <f t="shared" si="23"/>
        <v>530479.3799999998</v>
      </c>
      <c r="L105" s="24">
        <f t="shared" si="23"/>
        <v>824230.7900000002</v>
      </c>
      <c r="M105" s="24">
        <f t="shared" si="23"/>
        <v>1321456.72</v>
      </c>
      <c r="N105" s="24">
        <f>+N106+N107</f>
        <v>643821.74</v>
      </c>
      <c r="O105" s="24">
        <f>+O106+O107</f>
        <v>1018422.0499999998</v>
      </c>
      <c r="P105" s="41">
        <f t="shared" si="21"/>
        <v>16843906.880000003</v>
      </c>
      <c r="Q105" s="61"/>
    </row>
    <row r="106" spans="1:17" ht="18" customHeight="1">
      <c r="A106" s="16" t="s">
        <v>108</v>
      </c>
      <c r="B106" s="24">
        <f aca="true" t="shared" si="24" ref="B106:O106">+B43+B58+B65+B102</f>
        <v>1808530.1099999996</v>
      </c>
      <c r="C106" s="24">
        <f t="shared" si="24"/>
        <v>2487981.99</v>
      </c>
      <c r="D106" s="24">
        <f t="shared" si="24"/>
        <v>2597656.9799999995</v>
      </c>
      <c r="E106" s="24">
        <f t="shared" si="24"/>
        <v>466798.4099999999</v>
      </c>
      <c r="F106" s="24">
        <f t="shared" si="24"/>
        <v>932031.2799999999</v>
      </c>
      <c r="G106" s="24">
        <f t="shared" si="24"/>
        <v>1412383.17</v>
      </c>
      <c r="H106" s="24">
        <f t="shared" si="24"/>
        <v>1289373.2800000003</v>
      </c>
      <c r="I106" s="24">
        <f t="shared" si="24"/>
        <v>912745.6</v>
      </c>
      <c r="J106" s="24">
        <f t="shared" si="24"/>
        <v>507576.55000000005</v>
      </c>
      <c r="K106" s="24">
        <f t="shared" si="24"/>
        <v>524826.5199999998</v>
      </c>
      <c r="L106" s="24">
        <f t="shared" si="24"/>
        <v>822766.0000000001</v>
      </c>
      <c r="M106" s="24">
        <f t="shared" si="24"/>
        <v>1312517.73</v>
      </c>
      <c r="N106" s="24">
        <f t="shared" si="24"/>
        <v>639471.35</v>
      </c>
      <c r="O106" s="24">
        <f t="shared" si="24"/>
        <v>1015072.4099999998</v>
      </c>
      <c r="P106" s="41">
        <f t="shared" si="21"/>
        <v>16729731.379999999</v>
      </c>
      <c r="Q106" s="45"/>
    </row>
    <row r="107" spans="1:17" ht="18.75" customHeight="1">
      <c r="A107" s="16" t="s">
        <v>109</v>
      </c>
      <c r="B107" s="24">
        <f aca="true" t="shared" si="25" ref="B107:G107">IF(+B53+B103+B108&lt;0,0,(B53+B103+B108))</f>
        <v>17457.42</v>
      </c>
      <c r="C107" s="24">
        <f t="shared" si="25"/>
        <v>24231.98</v>
      </c>
      <c r="D107" s="24">
        <f t="shared" si="25"/>
        <v>8110.76</v>
      </c>
      <c r="E107" s="24">
        <f t="shared" si="25"/>
        <v>0</v>
      </c>
      <c r="F107" s="24">
        <f t="shared" si="25"/>
        <v>7251.6</v>
      </c>
      <c r="G107" s="24">
        <f t="shared" si="25"/>
        <v>23055.02</v>
      </c>
      <c r="H107" s="24">
        <f aca="true" t="shared" si="26" ref="H107:M107">IF(+H53+H103+H108&lt;0,0,(H53+H103+H108))</f>
        <v>0</v>
      </c>
      <c r="I107" s="24">
        <f t="shared" si="26"/>
        <v>8739.54</v>
      </c>
      <c r="J107" s="24">
        <f t="shared" si="26"/>
        <v>1572.51</v>
      </c>
      <c r="K107" s="24">
        <f t="shared" si="26"/>
        <v>5652.86</v>
      </c>
      <c r="L107" s="24">
        <f t="shared" si="26"/>
        <v>1464.79</v>
      </c>
      <c r="M107" s="24">
        <f t="shared" si="26"/>
        <v>8938.99</v>
      </c>
      <c r="N107" s="24">
        <f>IF(+N53+N103+N108&lt;0,0,(N53+N103+N108))</f>
        <v>4350.39</v>
      </c>
      <c r="O107" s="24">
        <f>IF(+O53+O103+O108&lt;0,0,(O53+O103+O108))</f>
        <v>3349.64</v>
      </c>
      <c r="P107" s="41">
        <f t="shared" si="21"/>
        <v>114175.5</v>
      </c>
      <c r="Q107" s="62"/>
    </row>
    <row r="108" spans="1:18" ht="18.75" customHeight="1">
      <c r="A108" s="16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21"/>
        <v>0</v>
      </c>
      <c r="R108" s="48"/>
    </row>
    <row r="109" spans="1:19" ht="18.75" customHeight="1">
      <c r="A109" s="16" t="s">
        <v>111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21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16843906.900000002</v>
      </c>
      <c r="Q113" s="45"/>
    </row>
    <row r="114" spans="1:16" ht="18.75" customHeight="1">
      <c r="A114" s="26" t="s">
        <v>113</v>
      </c>
      <c r="B114" s="27">
        <v>228476.8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228476.8</v>
      </c>
    </row>
    <row r="115" spans="1:16" ht="18.75" customHeight="1">
      <c r="A115" s="26" t="s">
        <v>114</v>
      </c>
      <c r="B115" s="27">
        <v>1597510.74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1597510.74</v>
      </c>
    </row>
    <row r="116" spans="1:16" ht="18.75" customHeight="1">
      <c r="A116" s="26" t="s">
        <v>115</v>
      </c>
      <c r="B116" s="38">
        <v>0</v>
      </c>
      <c r="C116" s="27">
        <v>2512213.98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2512213.98</v>
      </c>
    </row>
    <row r="117" spans="1:16" ht="18.75" customHeight="1">
      <c r="A117" s="26" t="s">
        <v>116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119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120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123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131</v>
      </c>
      <c r="B132" s="38">
        <v>0</v>
      </c>
      <c r="C132" s="38">
        <v>0</v>
      </c>
      <c r="D132" s="38">
        <v>0</v>
      </c>
      <c r="E132" s="27">
        <v>466798.41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466798.41</v>
      </c>
    </row>
    <row r="133" spans="1:16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27">
        <v>939282.88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939282.88</v>
      </c>
    </row>
    <row r="134" spans="1:18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1289373.28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1289373.28</v>
      </c>
      <c r="Q134" s="68"/>
      <c r="R134" s="68"/>
    </row>
    <row r="135" spans="1:16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509149.06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509149.06</v>
      </c>
    </row>
    <row r="138" spans="1:16" ht="18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530479.39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530479.39</v>
      </c>
    </row>
    <row r="139" spans="1:17" ht="18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1435438.19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1435438.19</v>
      </c>
    </row>
    <row r="142" spans="1:16" ht="18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921485.14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921485.14</v>
      </c>
    </row>
    <row r="143" spans="1:16" ht="18" customHeight="1">
      <c r="A143" s="26" t="s">
        <v>142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824230.79</v>
      </c>
      <c r="M143" s="38">
        <v>0</v>
      </c>
      <c r="N143" s="38">
        <v>0</v>
      </c>
      <c r="O143" s="38">
        <v>0</v>
      </c>
      <c r="P143" s="39">
        <f t="shared" si="28"/>
        <v>824230.79</v>
      </c>
    </row>
    <row r="144" spans="1:16" ht="18" customHeight="1">
      <c r="A144" s="26" t="s">
        <v>143</v>
      </c>
      <c r="B144" s="38">
        <v>0</v>
      </c>
      <c r="C144" s="38">
        <v>0</v>
      </c>
      <c r="D144" s="70">
        <v>2605767.74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2605767.74</v>
      </c>
    </row>
    <row r="145" spans="1:16" ht="18" customHeight="1">
      <c r="A145" s="26" t="s">
        <v>144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1321456.72</v>
      </c>
      <c r="N145" s="71">
        <v>0</v>
      </c>
      <c r="O145" s="71">
        <v>0</v>
      </c>
      <c r="P145" s="39">
        <f t="shared" si="28"/>
        <v>1321456.72</v>
      </c>
    </row>
    <row r="146" spans="1:16" ht="18" customHeight="1">
      <c r="A146" s="75" t="s">
        <v>149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643821.74</v>
      </c>
      <c r="O146" s="71">
        <v>0</v>
      </c>
      <c r="P146" s="39">
        <f>SUM(B146:O146)</f>
        <v>643821.74</v>
      </c>
    </row>
    <row r="147" spans="1:16" ht="18" customHeight="1">
      <c r="A147" s="73" t="s">
        <v>150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1018422.04</v>
      </c>
      <c r="P147" s="76">
        <f>SUM(B147:O147)</f>
        <v>1018422.04</v>
      </c>
    </row>
    <row r="148" ht="18" customHeight="1"/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2019-08-19T18:53:14Z</dcterms:modified>
  <cp:category/>
  <cp:version/>
  <cp:contentType/>
  <cp:contentStatus/>
</cp:coreProperties>
</file>