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<sst xmlns="http://schemas.openxmlformats.org/spreadsheetml/2006/main" count="163" uniqueCount="161">
  <si>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</si>
  <si>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</si>
  <si>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</si>
  <si>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</si>
  <si>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</si>
  <si>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</si>
  <si>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</si>
  <si>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</si>
  <si>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</si>
  <si>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</si>
  <si>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</si>
  <si>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</si>
  <si>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</si>
  <si>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</si>
  <si>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</si>
  <si>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</si>
  <si>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</si>
  <si>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</si>
  <si>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</si>
  <si>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</si>
  <si>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</si>
  <si>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</si>
  <si>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</si>
  <si>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</si>
  <si>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</si>
  <si>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</si>
  <si>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</si>
  <si>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</si>
  <si>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</si>
  <si>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</si>
  <si>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</si>
  <si>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</si>
  <si>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</si>
  <si>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</si>
  <si>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</si>
  <si>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</si>
  <si>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</si>
  <si>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</si>
  <si>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</si>
  <si>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</si>
  <si>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</si>
  <si>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</si>
  <si>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</si>
  <si>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</si>
  <si>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</si>
  <si>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</si>
  <si>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</si>
  <si>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</si>
  <si>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</si>
  <si>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</si>
  <si>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</si>
  <si>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</si>
  <si>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</si>
  <si>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</si>
  <si>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</si>
  <si>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</si>
  <si>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</si>
  <si>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</si>
  <si>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</si>
  <si>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</si>
  <si>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</si>
  <si>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</si>
  <si>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</si>
  <si>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</si>
  <si>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</si>
  <si>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</si>
  <si>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</si>
  <si>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</si>
  <si>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</si>
  <si>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</si>
  <si>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</si>
  <si>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</si>
  <si>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</si>
  <si>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</si>
  <si>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</si>
  <si>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</si>
  <si>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</si>
  <si>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</si>
  <si>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</si>
  <si>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</si>
  <si>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</si>
  <si>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</si>
  <si>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</si>
  <si>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</si>
  <si>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</si>
  <si>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</si>
  <si>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</si>
  <si>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</si>
  <si>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</si>
  <si>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</si>
  <si>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</si>
  <si>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</si>
  <si>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</si>
  <si>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</si>
  <si>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</si>
  <si>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</si>
  <si>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</si>
  <si>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</si>
  <si>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</si>
  <si>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</si>
  <si>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</si>
  <si>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</si>
  <si>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</si>
  <si>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</si>
  <si>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</si>
  <si>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</si>
  <si>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</si>
  <si>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</si>
  <si>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</si>
  <si>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</si>
  <si>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</si>
  <si>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</si>
  <si>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</si>
  <si>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</si>
  <si>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</si>
  <si>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</si>
  <si>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</si>
  <si>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</si>
  <si>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</si>
  <si>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</si>
  <si>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</si>
  <si>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</si>
  <si>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</si>
  <si>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</si>
  <si>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</si>
  <si>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</si>
  <si>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</si>
  <si>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</si>
  <si>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</si>
  <si>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</si>
  <si>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</si>
  <si>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</si>
  <si>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</si>
  <si>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</si>
  <si>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</si>
  <si>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</si>
  <si>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</si>
  <si>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</si>
  <si>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</si>
  <si>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</si>
  <si>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</si>
  <si>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</si>
  <si>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</si>
  <si>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</si>
  <si>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</si>
  <si>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</si>
  <si>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</si>
  <si>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</si>
  <si>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</si>
  <si>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</si>
  <si>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</si>
  <si>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09/08/19 - VENCIMENTO 16/08/19</t>
  </si>
  <si>
    <t>6.2.36. Descumprimento Zeladoria dos Terminais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</si>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</sst>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44" fontId="32" fillId="0" borderId="14" xfId="0" applyNumberFormat="1" applyFont="1" applyFill="1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3" t="s">
        <v>7</v>
      </c>
      <c r="B4" s="85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"/>
      <c r="P4" s="84" t="s">
        <v>8</v>
      </c>
    </row>
    <row r="5" spans="1:16" ht="38.25">
      <c r="A5" s="83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3"/>
    </row>
    <row r="6" spans="1:16" ht="18.75" customHeight="1">
      <c r="A6" s="83"/>
      <c r="B6" s="3" t="s">
        <v>153</v>
      </c>
      <c r="C6" s="3" t="s">
        <v>154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155</v>
      </c>
      <c r="I6" s="3" t="s">
        <v>2</v>
      </c>
      <c r="J6" s="3" t="s">
        <v>156</v>
      </c>
      <c r="K6" s="3" t="s">
        <v>157</v>
      </c>
      <c r="L6" s="3" t="s">
        <v>3</v>
      </c>
      <c r="M6" s="3" t="s">
        <v>158</v>
      </c>
      <c r="N6" s="3" t="s">
        <v>159</v>
      </c>
      <c r="O6" s="3" t="s">
        <v>160</v>
      </c>
      <c r="P6" s="83"/>
    </row>
    <row r="7" spans="1:19" ht="17.25" customHeight="1">
      <c r="A7" s="8" t="s">
        <v>20</v>
      </c>
      <c r="B7" s="9">
        <f aca="true" t="shared" si="0" ref="B7:P7">+B8+B20+B24+B27</f>
        <v>564410</v>
      </c>
      <c r="C7" s="9">
        <f t="shared" si="0"/>
        <v>753305</v>
      </c>
      <c r="D7" s="9">
        <f t="shared" si="0"/>
        <v>730133</v>
      </c>
      <c r="E7" s="9">
        <f>+E8+E20+E24+E27</f>
        <v>113170</v>
      </c>
      <c r="F7" s="9">
        <f>+F8+F20+F24+F27</f>
        <v>314688</v>
      </c>
      <c r="G7" s="9">
        <f t="shared" si="0"/>
        <v>478090</v>
      </c>
      <c r="H7" s="9">
        <f t="shared" si="0"/>
        <v>355098</v>
      </c>
      <c r="I7" s="9">
        <f t="shared" si="0"/>
        <v>303223</v>
      </c>
      <c r="J7" s="9">
        <f t="shared" si="0"/>
        <v>144570</v>
      </c>
      <c r="K7" s="9">
        <f t="shared" si="0"/>
        <v>151298</v>
      </c>
      <c r="L7" s="9">
        <f t="shared" si="0"/>
        <v>318903</v>
      </c>
      <c r="M7" s="9">
        <f t="shared" si="0"/>
        <v>456034</v>
      </c>
      <c r="N7" s="9">
        <f t="shared" si="0"/>
        <v>167406</v>
      </c>
      <c r="O7" s="9">
        <f t="shared" si="0"/>
        <v>326334</v>
      </c>
      <c r="P7" s="9">
        <f t="shared" si="0"/>
        <v>5176662</v>
      </c>
      <c r="Q7" s="43"/>
      <c r="R7"/>
      <c r="S7"/>
    </row>
    <row r="8" spans="1:19" ht="17.25" customHeight="1">
      <c r="A8" s="10" t="s">
        <v>31</v>
      </c>
      <c r="B8" s="11">
        <f>B9+B12+B16</f>
        <v>276773</v>
      </c>
      <c r="C8" s="11">
        <f aca="true" t="shared" si="1" ref="C8:O8">C9+C12+C16</f>
        <v>381638</v>
      </c>
      <c r="D8" s="11">
        <f t="shared" si="1"/>
        <v>341978</v>
      </c>
      <c r="E8" s="11">
        <f>E9+E12+E16</f>
        <v>51080</v>
      </c>
      <c r="F8" s="11">
        <f>F9+F12+F16</f>
        <v>145955</v>
      </c>
      <c r="G8" s="11">
        <f t="shared" si="1"/>
        <v>241764</v>
      </c>
      <c r="H8" s="11">
        <f t="shared" si="1"/>
        <v>185639</v>
      </c>
      <c r="I8" s="11">
        <f t="shared" si="1"/>
        <v>137218</v>
      </c>
      <c r="J8" s="11">
        <f t="shared" si="1"/>
        <v>75483</v>
      </c>
      <c r="K8" s="11">
        <f t="shared" si="1"/>
        <v>77953</v>
      </c>
      <c r="L8" s="11">
        <f t="shared" si="1"/>
        <v>147835</v>
      </c>
      <c r="M8" s="11">
        <f t="shared" si="1"/>
        <v>225630</v>
      </c>
      <c r="N8" s="11">
        <f t="shared" si="1"/>
        <v>80162</v>
      </c>
      <c r="O8" s="11">
        <f t="shared" si="1"/>
        <v>185372</v>
      </c>
      <c r="P8" s="11">
        <f>SUM(B8:O8)</f>
        <v>2554480</v>
      </c>
      <c r="Q8"/>
      <c r="R8"/>
      <c r="S8"/>
    </row>
    <row r="9" spans="1:19" ht="17.25" customHeight="1">
      <c r="A9" s="15" t="s">
        <v>9</v>
      </c>
      <c r="B9" s="13">
        <f>+B10+B11</f>
        <v>32667</v>
      </c>
      <c r="C9" s="13">
        <f aca="true" t="shared" si="2" ref="C9:O9">+C10+C11</f>
        <v>47326</v>
      </c>
      <c r="D9" s="13">
        <f t="shared" si="2"/>
        <v>39085</v>
      </c>
      <c r="E9" s="13">
        <f>+E10+E11</f>
        <v>6998</v>
      </c>
      <c r="F9" s="13">
        <f>+F10+F11</f>
        <v>15241</v>
      </c>
      <c r="G9" s="13">
        <f t="shared" si="2"/>
        <v>28408</v>
      </c>
      <c r="H9" s="13">
        <f t="shared" si="2"/>
        <v>20810</v>
      </c>
      <c r="I9" s="13">
        <f t="shared" si="2"/>
        <v>10986</v>
      </c>
      <c r="J9" s="13">
        <f t="shared" si="2"/>
        <v>5750</v>
      </c>
      <c r="K9" s="13">
        <f t="shared" si="2"/>
        <v>7442</v>
      </c>
      <c r="L9" s="13">
        <f t="shared" si="2"/>
        <v>8629</v>
      </c>
      <c r="M9" s="13">
        <f t="shared" si="2"/>
        <v>16504</v>
      </c>
      <c r="N9" s="13">
        <f t="shared" si="2"/>
        <v>10858</v>
      </c>
      <c r="O9" s="13">
        <f t="shared" si="2"/>
        <v>27659</v>
      </c>
      <c r="P9" s="11">
        <f aca="true" t="shared" si="3" ref="P9:P27">SUM(B9:O9)</f>
        <v>278363</v>
      </c>
      <c r="Q9"/>
      <c r="R9"/>
      <c r="S9"/>
    </row>
    <row r="10" spans="1:19" ht="17.25" customHeight="1">
      <c r="A10" s="29" t="s">
        <v>10</v>
      </c>
      <c r="B10" s="13">
        <v>32667</v>
      </c>
      <c r="C10" s="13">
        <v>47326</v>
      </c>
      <c r="D10" s="13">
        <v>39085</v>
      </c>
      <c r="E10" s="13">
        <v>6998</v>
      </c>
      <c r="F10" s="13">
        <v>15241</v>
      </c>
      <c r="G10" s="13">
        <v>28408</v>
      </c>
      <c r="H10" s="13">
        <v>20810</v>
      </c>
      <c r="I10" s="13">
        <v>10986</v>
      </c>
      <c r="J10" s="13">
        <v>5750</v>
      </c>
      <c r="K10" s="13">
        <v>7442</v>
      </c>
      <c r="L10" s="13">
        <v>8629</v>
      </c>
      <c r="M10" s="13">
        <v>16504</v>
      </c>
      <c r="N10" s="13">
        <v>10858</v>
      </c>
      <c r="O10" s="13">
        <v>27659</v>
      </c>
      <c r="P10" s="11">
        <f t="shared" si="3"/>
        <v>278363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231381</v>
      </c>
      <c r="C12" s="17">
        <f t="shared" si="4"/>
        <v>316096</v>
      </c>
      <c r="D12" s="17">
        <f t="shared" si="4"/>
        <v>287120</v>
      </c>
      <c r="E12" s="17">
        <f>SUM(E13:E15)</f>
        <v>41288</v>
      </c>
      <c r="F12" s="17">
        <f>SUM(F13:F15)</f>
        <v>123486</v>
      </c>
      <c r="G12" s="17">
        <f t="shared" si="4"/>
        <v>202296</v>
      </c>
      <c r="H12" s="17">
        <f t="shared" si="4"/>
        <v>155520</v>
      </c>
      <c r="I12" s="17">
        <f t="shared" si="4"/>
        <v>117999</v>
      </c>
      <c r="J12" s="17">
        <f t="shared" si="4"/>
        <v>64932</v>
      </c>
      <c r="K12" s="17">
        <f t="shared" si="4"/>
        <v>66368</v>
      </c>
      <c r="L12" s="17">
        <f t="shared" si="4"/>
        <v>129995</v>
      </c>
      <c r="M12" s="17">
        <f t="shared" si="4"/>
        <v>196754</v>
      </c>
      <c r="N12" s="17">
        <f t="shared" si="4"/>
        <v>64325</v>
      </c>
      <c r="O12" s="17">
        <f t="shared" si="4"/>
        <v>150363</v>
      </c>
      <c r="P12" s="11">
        <f t="shared" si="3"/>
        <v>2147923</v>
      </c>
      <c r="Q12"/>
      <c r="R12"/>
      <c r="S12"/>
    </row>
    <row r="13" spans="1:19" s="58" customFormat="1" ht="17.25" customHeight="1">
      <c r="A13" s="63" t="s">
        <v>12</v>
      </c>
      <c r="B13" s="64">
        <v>105259</v>
      </c>
      <c r="C13" s="64">
        <v>152197</v>
      </c>
      <c r="D13" s="64">
        <v>143635</v>
      </c>
      <c r="E13" s="64">
        <v>21779</v>
      </c>
      <c r="F13" s="64">
        <v>62656</v>
      </c>
      <c r="G13" s="64">
        <v>97713</v>
      </c>
      <c r="H13" s="64">
        <v>72417</v>
      </c>
      <c r="I13" s="64">
        <v>59106</v>
      </c>
      <c r="J13" s="64">
        <v>29514</v>
      </c>
      <c r="K13" s="64">
        <v>30949</v>
      </c>
      <c r="L13" s="64">
        <v>61289</v>
      </c>
      <c r="M13" s="64">
        <v>88298</v>
      </c>
      <c r="N13" s="64">
        <v>26928</v>
      </c>
      <c r="O13" s="64">
        <v>67790</v>
      </c>
      <c r="P13" s="11">
        <f t="shared" si="3"/>
        <v>1019530</v>
      </c>
      <c r="Q13" s="65"/>
      <c r="R13" s="66"/>
      <c r="S13"/>
    </row>
    <row r="14" spans="1:19" s="58" customFormat="1" ht="17.25" customHeight="1">
      <c r="A14" s="63" t="s">
        <v>13</v>
      </c>
      <c r="B14" s="64">
        <v>112952</v>
      </c>
      <c r="C14" s="64">
        <v>142821</v>
      </c>
      <c r="D14" s="64">
        <v>128259</v>
      </c>
      <c r="E14" s="64">
        <v>16426</v>
      </c>
      <c r="F14" s="64">
        <v>55747</v>
      </c>
      <c r="G14" s="64">
        <v>93029</v>
      </c>
      <c r="H14" s="64">
        <v>75251</v>
      </c>
      <c r="I14" s="64">
        <v>53627</v>
      </c>
      <c r="J14" s="64">
        <v>32611</v>
      </c>
      <c r="K14" s="64">
        <v>32309</v>
      </c>
      <c r="L14" s="64">
        <v>64174</v>
      </c>
      <c r="M14" s="64">
        <v>98835</v>
      </c>
      <c r="N14" s="64">
        <v>29390</v>
      </c>
      <c r="O14" s="64">
        <v>71786</v>
      </c>
      <c r="P14" s="11">
        <f t="shared" si="3"/>
        <v>1007217</v>
      </c>
      <c r="Q14" s="65"/>
      <c r="R14"/>
      <c r="S14"/>
    </row>
    <row r="15" spans="1:19" ht="17.25" customHeight="1">
      <c r="A15" s="14" t="s">
        <v>14</v>
      </c>
      <c r="B15" s="13">
        <v>13170</v>
      </c>
      <c r="C15" s="13">
        <v>21078</v>
      </c>
      <c r="D15" s="13">
        <v>15226</v>
      </c>
      <c r="E15" s="13">
        <v>3083</v>
      </c>
      <c r="F15" s="13">
        <v>5083</v>
      </c>
      <c r="G15" s="13">
        <v>11554</v>
      </c>
      <c r="H15" s="13">
        <v>7852</v>
      </c>
      <c r="I15" s="13">
        <v>5266</v>
      </c>
      <c r="J15" s="13">
        <v>2807</v>
      </c>
      <c r="K15" s="13">
        <v>3110</v>
      </c>
      <c r="L15" s="13">
        <v>4532</v>
      </c>
      <c r="M15" s="13">
        <v>9621</v>
      </c>
      <c r="N15" s="13">
        <v>8007</v>
      </c>
      <c r="O15" s="13">
        <v>10787</v>
      </c>
      <c r="P15" s="11">
        <f t="shared" si="3"/>
        <v>121176</v>
      </c>
      <c r="Q15"/>
      <c r="R15"/>
      <c r="S15"/>
    </row>
    <row r="16" spans="1:16" ht="17.25" customHeight="1">
      <c r="A16" s="15" t="s">
        <v>27</v>
      </c>
      <c r="B16" s="13">
        <f>B17+B18+B19</f>
        <v>12725</v>
      </c>
      <c r="C16" s="13">
        <f aca="true" t="shared" si="5" ref="C16:O16">C17+C18+C19</f>
        <v>18216</v>
      </c>
      <c r="D16" s="13">
        <f t="shared" si="5"/>
        <v>15773</v>
      </c>
      <c r="E16" s="13">
        <f>E17+E18+E19</f>
        <v>2794</v>
      </c>
      <c r="F16" s="13">
        <f>F17+F18+F19</f>
        <v>7228</v>
      </c>
      <c r="G16" s="13">
        <f t="shared" si="5"/>
        <v>11060</v>
      </c>
      <c r="H16" s="13">
        <f t="shared" si="5"/>
        <v>9309</v>
      </c>
      <c r="I16" s="13">
        <f t="shared" si="5"/>
        <v>8233</v>
      </c>
      <c r="J16" s="13">
        <f t="shared" si="5"/>
        <v>4801</v>
      </c>
      <c r="K16" s="13">
        <f t="shared" si="5"/>
        <v>4143</v>
      </c>
      <c r="L16" s="13">
        <f t="shared" si="5"/>
        <v>9211</v>
      </c>
      <c r="M16" s="13">
        <f t="shared" si="5"/>
        <v>12372</v>
      </c>
      <c r="N16" s="13">
        <f t="shared" si="5"/>
        <v>4979</v>
      </c>
      <c r="O16" s="13">
        <f t="shared" si="5"/>
        <v>7350</v>
      </c>
      <c r="P16" s="11">
        <f t="shared" si="3"/>
        <v>128194</v>
      </c>
    </row>
    <row r="17" spans="1:19" ht="17.25" customHeight="1">
      <c r="A17" s="14" t="s">
        <v>28</v>
      </c>
      <c r="B17" s="13">
        <v>12711</v>
      </c>
      <c r="C17" s="13">
        <v>18199</v>
      </c>
      <c r="D17" s="13">
        <v>15751</v>
      </c>
      <c r="E17" s="13">
        <v>2786</v>
      </c>
      <c r="F17" s="13">
        <v>7220</v>
      </c>
      <c r="G17" s="13">
        <v>11050</v>
      </c>
      <c r="H17" s="13">
        <v>9300</v>
      </c>
      <c r="I17" s="13">
        <v>8222</v>
      </c>
      <c r="J17" s="13">
        <v>4797</v>
      </c>
      <c r="K17" s="13">
        <v>4133</v>
      </c>
      <c r="L17" s="13">
        <v>9197</v>
      </c>
      <c r="M17" s="13">
        <v>12355</v>
      </c>
      <c r="N17" s="13">
        <v>4973</v>
      </c>
      <c r="O17" s="13">
        <v>7342</v>
      </c>
      <c r="P17" s="11">
        <f t="shared" si="3"/>
        <v>128036</v>
      </c>
      <c r="Q17"/>
      <c r="R17"/>
      <c r="S17"/>
    </row>
    <row r="18" spans="1:19" ht="17.25" customHeight="1">
      <c r="A18" s="14" t="s">
        <v>29</v>
      </c>
      <c r="B18" s="13">
        <v>9</v>
      </c>
      <c r="C18" s="13">
        <v>9</v>
      </c>
      <c r="D18" s="13">
        <v>4</v>
      </c>
      <c r="E18" s="13">
        <v>6</v>
      </c>
      <c r="F18" s="13">
        <v>4</v>
      </c>
      <c r="G18" s="13">
        <v>6</v>
      </c>
      <c r="H18" s="13">
        <v>4</v>
      </c>
      <c r="I18" s="13">
        <v>9</v>
      </c>
      <c r="J18" s="13">
        <v>4</v>
      </c>
      <c r="K18" s="13">
        <v>9</v>
      </c>
      <c r="L18" s="13">
        <v>2</v>
      </c>
      <c r="M18" s="13">
        <v>12</v>
      </c>
      <c r="N18" s="13">
        <v>3</v>
      </c>
      <c r="O18" s="13">
        <v>6</v>
      </c>
      <c r="P18" s="11">
        <f t="shared" si="3"/>
        <v>87</v>
      </c>
      <c r="Q18"/>
      <c r="R18"/>
      <c r="S18"/>
    </row>
    <row r="19" spans="1:19" ht="17.25" customHeight="1">
      <c r="A19" s="14" t="s">
        <v>30</v>
      </c>
      <c r="B19" s="13">
        <v>5</v>
      </c>
      <c r="C19" s="13">
        <v>8</v>
      </c>
      <c r="D19" s="13">
        <v>18</v>
      </c>
      <c r="E19" s="13">
        <v>2</v>
      </c>
      <c r="F19" s="13">
        <v>4</v>
      </c>
      <c r="G19" s="13">
        <v>4</v>
      </c>
      <c r="H19" s="13">
        <v>5</v>
      </c>
      <c r="I19" s="13">
        <v>2</v>
      </c>
      <c r="J19" s="13">
        <v>0</v>
      </c>
      <c r="K19" s="13">
        <v>1</v>
      </c>
      <c r="L19" s="13">
        <v>12</v>
      </c>
      <c r="M19" s="13">
        <v>5</v>
      </c>
      <c r="N19" s="13">
        <v>3</v>
      </c>
      <c r="O19" s="13">
        <v>2</v>
      </c>
      <c r="P19" s="11">
        <f t="shared" si="3"/>
        <v>71</v>
      </c>
      <c r="Q19"/>
      <c r="R19"/>
      <c r="S19"/>
    </row>
    <row r="20" spans="1:19" ht="17.25" customHeight="1">
      <c r="A20" s="16" t="s">
        <v>15</v>
      </c>
      <c r="B20" s="11">
        <f>+B21+B22+B23</f>
        <v>163223</v>
      </c>
      <c r="C20" s="11">
        <f aca="true" t="shared" si="6" ref="C20:O20">+C21+C22+C23</f>
        <v>192976</v>
      </c>
      <c r="D20" s="11">
        <f t="shared" si="6"/>
        <v>199022</v>
      </c>
      <c r="E20" s="11">
        <f>+E21+E22+E23</f>
        <v>31248</v>
      </c>
      <c r="F20" s="11">
        <f>+F21+F22+F23</f>
        <v>81537</v>
      </c>
      <c r="G20" s="11">
        <f t="shared" si="6"/>
        <v>122455</v>
      </c>
      <c r="H20" s="11">
        <f t="shared" si="6"/>
        <v>95286</v>
      </c>
      <c r="I20" s="11">
        <f t="shared" si="6"/>
        <v>109286</v>
      </c>
      <c r="J20" s="11">
        <f t="shared" si="6"/>
        <v>50163</v>
      </c>
      <c r="K20" s="11">
        <f t="shared" si="6"/>
        <v>49383</v>
      </c>
      <c r="L20" s="11">
        <f t="shared" si="6"/>
        <v>116963</v>
      </c>
      <c r="M20" s="11">
        <f t="shared" si="6"/>
        <v>155949</v>
      </c>
      <c r="N20" s="11">
        <f t="shared" si="6"/>
        <v>48046</v>
      </c>
      <c r="O20" s="11">
        <f t="shared" si="6"/>
        <v>80844</v>
      </c>
      <c r="P20" s="11">
        <f t="shared" si="3"/>
        <v>1496381</v>
      </c>
      <c r="Q20"/>
      <c r="R20"/>
      <c r="S20"/>
    </row>
    <row r="21" spans="1:19" s="58" customFormat="1" ht="17.25" customHeight="1">
      <c r="A21" s="53" t="s">
        <v>16</v>
      </c>
      <c r="B21" s="64">
        <v>80246</v>
      </c>
      <c r="C21" s="64">
        <v>103476</v>
      </c>
      <c r="D21" s="64">
        <v>110720</v>
      </c>
      <c r="E21" s="64">
        <v>18654</v>
      </c>
      <c r="F21" s="64">
        <v>44631</v>
      </c>
      <c r="G21" s="64">
        <v>65874</v>
      </c>
      <c r="H21" s="64">
        <v>49007</v>
      </c>
      <c r="I21" s="64">
        <v>59980</v>
      </c>
      <c r="J21" s="64">
        <v>24680</v>
      </c>
      <c r="K21" s="64">
        <v>25234</v>
      </c>
      <c r="L21" s="64">
        <v>58911</v>
      </c>
      <c r="M21" s="64">
        <v>75658</v>
      </c>
      <c r="N21" s="64">
        <v>26272</v>
      </c>
      <c r="O21" s="64">
        <v>40369</v>
      </c>
      <c r="P21" s="11">
        <f t="shared" si="3"/>
        <v>783712</v>
      </c>
      <c r="Q21" s="65"/>
      <c r="R21"/>
      <c r="S21"/>
    </row>
    <row r="22" spans="1:19" s="58" customFormat="1" ht="17.25" customHeight="1">
      <c r="A22" s="53" t="s">
        <v>17</v>
      </c>
      <c r="B22" s="64">
        <v>77009</v>
      </c>
      <c r="C22" s="64">
        <v>81876</v>
      </c>
      <c r="D22" s="64">
        <v>81903</v>
      </c>
      <c r="E22" s="64">
        <v>11497</v>
      </c>
      <c r="F22" s="64">
        <v>34682</v>
      </c>
      <c r="G22" s="64">
        <v>52593</v>
      </c>
      <c r="H22" s="64">
        <v>43345</v>
      </c>
      <c r="I22" s="64">
        <v>46443</v>
      </c>
      <c r="J22" s="64">
        <v>24159</v>
      </c>
      <c r="K22" s="64">
        <v>22671</v>
      </c>
      <c r="L22" s="64">
        <v>55356</v>
      </c>
      <c r="M22" s="64">
        <v>75391</v>
      </c>
      <c r="N22" s="64">
        <v>19101</v>
      </c>
      <c r="O22" s="64">
        <v>37002</v>
      </c>
      <c r="P22" s="11">
        <f t="shared" si="3"/>
        <v>663028</v>
      </c>
      <c r="Q22" s="65"/>
      <c r="R22"/>
      <c r="S22"/>
    </row>
    <row r="23" spans="1:19" ht="17.25" customHeight="1">
      <c r="A23" s="12" t="s">
        <v>18</v>
      </c>
      <c r="B23" s="13">
        <v>5968</v>
      </c>
      <c r="C23" s="13">
        <v>7624</v>
      </c>
      <c r="D23" s="13">
        <v>6399</v>
      </c>
      <c r="E23" s="13">
        <v>1097</v>
      </c>
      <c r="F23" s="13">
        <v>2224</v>
      </c>
      <c r="G23" s="13">
        <v>3988</v>
      </c>
      <c r="H23" s="13">
        <v>2934</v>
      </c>
      <c r="I23" s="13">
        <v>2863</v>
      </c>
      <c r="J23" s="13">
        <v>1324</v>
      </c>
      <c r="K23" s="13">
        <v>1478</v>
      </c>
      <c r="L23" s="13">
        <v>2696</v>
      </c>
      <c r="M23" s="13">
        <v>4900</v>
      </c>
      <c r="N23" s="13">
        <v>2673</v>
      </c>
      <c r="O23" s="13">
        <v>3473</v>
      </c>
      <c r="P23" s="11">
        <f t="shared" si="3"/>
        <v>49641</v>
      </c>
      <c r="Q23"/>
      <c r="R23"/>
      <c r="S23"/>
    </row>
    <row r="24" spans="1:19" ht="17.25" customHeight="1">
      <c r="A24" s="16" t="s">
        <v>19</v>
      </c>
      <c r="B24" s="13">
        <f>+B25+B26</f>
        <v>124414</v>
      </c>
      <c r="C24" s="13">
        <f aca="true" t="shared" si="7" ref="C24:O24">+C25+C26</f>
        <v>178691</v>
      </c>
      <c r="D24" s="13">
        <f t="shared" si="7"/>
        <v>189133</v>
      </c>
      <c r="E24" s="13">
        <f>+E25+E26</f>
        <v>30842</v>
      </c>
      <c r="F24" s="13">
        <f>+F25+F26</f>
        <v>87196</v>
      </c>
      <c r="G24" s="13">
        <f t="shared" si="7"/>
        <v>113871</v>
      </c>
      <c r="H24" s="13">
        <f t="shared" si="7"/>
        <v>74173</v>
      </c>
      <c r="I24" s="13">
        <f t="shared" si="7"/>
        <v>56719</v>
      </c>
      <c r="J24" s="13">
        <f t="shared" si="7"/>
        <v>18924</v>
      </c>
      <c r="K24" s="13">
        <f t="shared" si="7"/>
        <v>23962</v>
      </c>
      <c r="L24" s="13">
        <f t="shared" si="7"/>
        <v>54105</v>
      </c>
      <c r="M24" s="13">
        <f t="shared" si="7"/>
        <v>74455</v>
      </c>
      <c r="N24" s="13">
        <f t="shared" si="7"/>
        <v>32307</v>
      </c>
      <c r="O24" s="13">
        <f t="shared" si="7"/>
        <v>60118</v>
      </c>
      <c r="P24" s="11">
        <f t="shared" si="3"/>
        <v>1118910</v>
      </c>
      <c r="Q24" s="44"/>
      <c r="R24"/>
      <c r="S24"/>
    </row>
    <row r="25" spans="1:19" ht="17.25" customHeight="1">
      <c r="A25" s="12" t="s">
        <v>32</v>
      </c>
      <c r="B25" s="13">
        <v>80013</v>
      </c>
      <c r="C25" s="13">
        <v>121538</v>
      </c>
      <c r="D25" s="13">
        <v>129550</v>
      </c>
      <c r="E25" s="13">
        <v>22758</v>
      </c>
      <c r="F25" s="13">
        <v>56437</v>
      </c>
      <c r="G25" s="13">
        <v>78756</v>
      </c>
      <c r="H25" s="13">
        <v>49538</v>
      </c>
      <c r="I25" s="13">
        <v>39129</v>
      </c>
      <c r="J25" s="13">
        <v>13940</v>
      </c>
      <c r="K25" s="13">
        <v>17738</v>
      </c>
      <c r="L25" s="13">
        <v>34724</v>
      </c>
      <c r="M25" s="13">
        <v>51757</v>
      </c>
      <c r="N25" s="13">
        <v>23231</v>
      </c>
      <c r="O25" s="13">
        <v>39579</v>
      </c>
      <c r="P25" s="11">
        <f t="shared" si="3"/>
        <v>758688</v>
      </c>
      <c r="Q25" s="43"/>
      <c r="R25"/>
      <c r="S25"/>
    </row>
    <row r="26" spans="1:19" ht="17.25" customHeight="1">
      <c r="A26" s="12" t="s">
        <v>33</v>
      </c>
      <c r="B26" s="13">
        <v>44401</v>
      </c>
      <c r="C26" s="13">
        <v>57153</v>
      </c>
      <c r="D26" s="13">
        <v>59583</v>
      </c>
      <c r="E26" s="13">
        <v>8084</v>
      </c>
      <c r="F26" s="13">
        <v>30759</v>
      </c>
      <c r="G26" s="13">
        <v>35115</v>
      </c>
      <c r="H26" s="13">
        <v>24635</v>
      </c>
      <c r="I26" s="13">
        <v>17590</v>
      </c>
      <c r="J26" s="13">
        <v>4984</v>
      </c>
      <c r="K26" s="13">
        <v>6224</v>
      </c>
      <c r="L26" s="13">
        <v>19381</v>
      </c>
      <c r="M26" s="13">
        <v>22698</v>
      </c>
      <c r="N26" s="13">
        <v>9076</v>
      </c>
      <c r="O26" s="13">
        <v>20539</v>
      </c>
      <c r="P26" s="11">
        <f t="shared" si="3"/>
        <v>360222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6891</v>
      </c>
      <c r="O27" s="11">
        <v>0</v>
      </c>
      <c r="P27" s="11">
        <f t="shared" si="3"/>
        <v>6891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2023065.73</v>
      </c>
      <c r="C42" s="22">
        <f t="shared" si="10"/>
        <v>2932659.6300000004</v>
      </c>
      <c r="D42" s="22">
        <f t="shared" si="10"/>
        <v>2837117.6799999997</v>
      </c>
      <c r="E42" s="22">
        <f t="shared" si="10"/>
        <v>597390.48</v>
      </c>
      <c r="F42" s="22">
        <f t="shared" si="10"/>
        <v>1045421.54</v>
      </c>
      <c r="G42" s="22">
        <f t="shared" si="10"/>
        <v>1633121.8699999999</v>
      </c>
      <c r="H42" s="22">
        <f t="shared" si="10"/>
        <v>1410243.96</v>
      </c>
      <c r="I42" s="22">
        <f t="shared" si="10"/>
        <v>1050928.1400000001</v>
      </c>
      <c r="J42" s="22">
        <f t="shared" si="10"/>
        <v>546612.41</v>
      </c>
      <c r="K42" s="22">
        <f t="shared" si="10"/>
        <v>584122.45</v>
      </c>
      <c r="L42" s="22">
        <f t="shared" si="10"/>
        <v>910489.1400000001</v>
      </c>
      <c r="M42" s="22">
        <f t="shared" si="10"/>
        <v>1447936.43</v>
      </c>
      <c r="N42" s="22">
        <f t="shared" si="10"/>
        <v>692276.66</v>
      </c>
      <c r="O42" s="22">
        <f t="shared" si="10"/>
        <v>1160526.2799999996</v>
      </c>
      <c r="P42" s="22">
        <f aca="true" t="shared" si="11" ref="P42:P47">SUM(B42:O42)</f>
        <v>18871912.4</v>
      </c>
      <c r="Q42"/>
      <c r="R42"/>
      <c r="S42"/>
    </row>
    <row r="43" spans="1:19" ht="17.25" customHeight="1">
      <c r="A43" s="16" t="s">
        <v>59</v>
      </c>
      <c r="B43" s="23">
        <f>SUM(B44:B52)</f>
        <v>2005608.31</v>
      </c>
      <c r="C43" s="23">
        <f aca="true" t="shared" si="12" ref="C43:O43">SUM(C44:C52)</f>
        <v>2908427.6500000004</v>
      </c>
      <c r="D43" s="23">
        <f t="shared" si="12"/>
        <v>2829006.92</v>
      </c>
      <c r="E43" s="23">
        <f t="shared" si="12"/>
        <v>597390.48</v>
      </c>
      <c r="F43" s="23">
        <f t="shared" si="12"/>
        <v>1038169.9400000001</v>
      </c>
      <c r="G43" s="23">
        <f t="shared" si="12"/>
        <v>1610066.8499999999</v>
      </c>
      <c r="H43" s="23">
        <f t="shared" si="12"/>
        <v>1410243.96</v>
      </c>
      <c r="I43" s="23">
        <f t="shared" si="12"/>
        <v>1042188.6000000001</v>
      </c>
      <c r="J43" s="23">
        <f t="shared" si="12"/>
        <v>545039.9</v>
      </c>
      <c r="K43" s="23">
        <f t="shared" si="12"/>
        <v>578469.59</v>
      </c>
      <c r="L43" s="23">
        <f t="shared" si="12"/>
        <v>909024.3500000001</v>
      </c>
      <c r="M43" s="23">
        <f t="shared" si="12"/>
        <v>1438997.44</v>
      </c>
      <c r="N43" s="23">
        <f t="shared" si="12"/>
        <v>687926.27</v>
      </c>
      <c r="O43" s="23">
        <f t="shared" si="12"/>
        <v>1157176.6399999997</v>
      </c>
      <c r="P43" s="23">
        <f t="shared" si="11"/>
        <v>18757736.9</v>
      </c>
      <c r="Q43"/>
      <c r="R43"/>
      <c r="S43"/>
    </row>
    <row r="44" spans="1:19" ht="17.25" customHeight="1">
      <c r="A44" s="34" t="s">
        <v>54</v>
      </c>
      <c r="B44" s="23">
        <f>ROUND(B30*B7,2)</f>
        <v>1879654.62</v>
      </c>
      <c r="C44" s="23">
        <f aca="true" t="shared" si="13" ref="C44:O44">ROUND(C30*C7,2)</f>
        <v>2799356.71</v>
      </c>
      <c r="D44" s="23">
        <f t="shared" si="13"/>
        <v>2822621.16</v>
      </c>
      <c r="E44" s="23">
        <f t="shared" si="13"/>
        <v>597390.48</v>
      </c>
      <c r="F44" s="23">
        <f t="shared" si="13"/>
        <v>1035952.9</v>
      </c>
      <c r="G44" s="23">
        <f t="shared" si="13"/>
        <v>1606621.45</v>
      </c>
      <c r="H44" s="23">
        <f t="shared" si="13"/>
        <v>1372205.2</v>
      </c>
      <c r="I44" s="23">
        <f t="shared" si="13"/>
        <v>1038811.68</v>
      </c>
      <c r="J44" s="23">
        <f t="shared" si="13"/>
        <v>507802.13</v>
      </c>
      <c r="K44" s="23">
        <f t="shared" si="13"/>
        <v>503550</v>
      </c>
      <c r="L44" s="23">
        <f t="shared" si="13"/>
        <v>906768.79</v>
      </c>
      <c r="M44" s="23">
        <f t="shared" si="13"/>
        <v>1301156.21</v>
      </c>
      <c r="N44" s="23">
        <f t="shared" si="13"/>
        <v>599899.4</v>
      </c>
      <c r="O44" s="23">
        <f t="shared" si="13"/>
        <v>1080752.94</v>
      </c>
      <c r="P44" s="23">
        <f t="shared" si="11"/>
        <v>18052543.67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104395.12</v>
      </c>
      <c r="C49" s="35">
        <f>ROUND((C32-1)*C44,2)</f>
        <v>82826.93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27633.64</v>
      </c>
      <c r="I49" s="36">
        <f t="shared" si="14"/>
        <v>0</v>
      </c>
      <c r="J49" s="35">
        <f>ROUND((J32-1)*J44,2)</f>
        <v>53654.68</v>
      </c>
      <c r="K49" s="35">
        <f>ROUND((K32-1)*K44,2)</f>
        <v>96727.17</v>
      </c>
      <c r="L49" s="36">
        <f t="shared" si="14"/>
        <v>0</v>
      </c>
      <c r="M49" s="35">
        <f>ROUND((M32-1)*M44,2)</f>
        <v>88439.02</v>
      </c>
      <c r="N49" s="35">
        <f>ROUND((N32-1)*N44,2)</f>
        <v>84052.17</v>
      </c>
      <c r="O49" s="35">
        <f>ROUND((O32-1)*O44,2)</f>
        <v>72308.15</v>
      </c>
      <c r="P49" s="23">
        <f aca="true" t="shared" si="15" ref="P49:P55">SUM(B49:O49)</f>
        <v>610036.88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+B58+B65+B103+B104</f>
        <v>-302063.58</v>
      </c>
      <c r="C57" s="35">
        <f t="shared" si="16"/>
        <v>-398531.36</v>
      </c>
      <c r="D57" s="35">
        <f t="shared" si="16"/>
        <v>-2130793.29</v>
      </c>
      <c r="E57" s="35">
        <f t="shared" si="16"/>
        <v>-154912.91</v>
      </c>
      <c r="F57" s="35">
        <f t="shared" si="16"/>
        <v>-86134.5</v>
      </c>
      <c r="G57" s="35">
        <f t="shared" si="16"/>
        <v>-1148836.52</v>
      </c>
      <c r="H57" s="35">
        <f t="shared" si="16"/>
        <v>-189074.19</v>
      </c>
      <c r="I57" s="35">
        <f t="shared" si="16"/>
        <v>-916232.13</v>
      </c>
      <c r="J57" s="35">
        <f t="shared" si="16"/>
        <v>-68554.31</v>
      </c>
      <c r="K57" s="35">
        <f t="shared" si="16"/>
        <v>-357809.19</v>
      </c>
      <c r="L57" s="35">
        <f t="shared" si="16"/>
        <v>-761334.34</v>
      </c>
      <c r="M57" s="35">
        <f t="shared" si="16"/>
        <v>-191706.21000000002</v>
      </c>
      <c r="N57" s="35">
        <f t="shared" si="16"/>
        <v>-55442.65</v>
      </c>
      <c r="O57" s="35">
        <f t="shared" si="16"/>
        <v>-138048.96</v>
      </c>
      <c r="P57" s="35">
        <f aca="true" t="shared" si="17" ref="P57:P65">SUM(B57:O57)</f>
        <v>-6899474.140000001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-180169.58000000002</v>
      </c>
      <c r="C58" s="35">
        <f t="shared" si="18"/>
        <v>-210166.73999999996</v>
      </c>
      <c r="D58" s="35">
        <f t="shared" si="18"/>
        <v>-186420.57</v>
      </c>
      <c r="E58" s="35">
        <f t="shared" si="18"/>
        <v>-30091.4</v>
      </c>
      <c r="F58" s="35">
        <f t="shared" si="18"/>
        <v>-65536.3</v>
      </c>
      <c r="G58" s="35">
        <f t="shared" si="18"/>
        <v>-197654.38</v>
      </c>
      <c r="H58" s="35">
        <f t="shared" si="18"/>
        <v>-89719.5</v>
      </c>
      <c r="I58" s="35">
        <f t="shared" si="18"/>
        <v>-111751.58</v>
      </c>
      <c r="J58" s="35">
        <f t="shared" si="18"/>
        <v>-32970.69</v>
      </c>
      <c r="K58" s="35">
        <f t="shared" si="18"/>
        <v>-43658.67</v>
      </c>
      <c r="L58" s="35">
        <f t="shared" si="18"/>
        <v>-54231.87999999999</v>
      </c>
      <c r="M58" s="35">
        <f t="shared" si="18"/>
        <v>-97695.19</v>
      </c>
      <c r="N58" s="35">
        <f t="shared" si="18"/>
        <v>-46689.4</v>
      </c>
      <c r="O58" s="35">
        <f t="shared" si="18"/>
        <v>-118933.7</v>
      </c>
      <c r="P58" s="35">
        <f t="shared" si="17"/>
        <v>-1465689.5799999996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-140468.1</v>
      </c>
      <c r="C59" s="55">
        <f aca="true" t="shared" si="19" ref="C59:O59">-ROUND(C9*$D$3,2)</f>
        <v>-203501.8</v>
      </c>
      <c r="D59" s="55">
        <f t="shared" si="19"/>
        <v>-168065.5</v>
      </c>
      <c r="E59" s="55">
        <f t="shared" si="19"/>
        <v>-30091.4</v>
      </c>
      <c r="F59" s="55">
        <f t="shared" si="19"/>
        <v>-65536.3</v>
      </c>
      <c r="G59" s="55">
        <f t="shared" si="19"/>
        <v>-122154.4</v>
      </c>
      <c r="H59" s="55">
        <v>-89719.5</v>
      </c>
      <c r="I59" s="55">
        <f t="shared" si="19"/>
        <v>-47239.8</v>
      </c>
      <c r="J59" s="55">
        <f t="shared" si="19"/>
        <v>-24725</v>
      </c>
      <c r="K59" s="55">
        <f t="shared" si="19"/>
        <v>-32000.6</v>
      </c>
      <c r="L59" s="55">
        <f t="shared" si="19"/>
        <v>-37104.7</v>
      </c>
      <c r="M59" s="55">
        <f t="shared" si="19"/>
        <v>-70967.2</v>
      </c>
      <c r="N59" s="55">
        <f t="shared" si="19"/>
        <v>-46689.4</v>
      </c>
      <c r="O59" s="55">
        <f t="shared" si="19"/>
        <v>-118933.7</v>
      </c>
      <c r="P59" s="55">
        <f t="shared" si="17"/>
        <v>-1197197.4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-8.6</v>
      </c>
      <c r="C61" s="35">
        <v>-12.9</v>
      </c>
      <c r="D61" s="19">
        <v>-30.1</v>
      </c>
      <c r="E61" s="19">
        <v>0</v>
      </c>
      <c r="F61" s="19">
        <v>0</v>
      </c>
      <c r="G61" s="19">
        <v>-51.6</v>
      </c>
      <c r="H61" s="19">
        <v>0</v>
      </c>
      <c r="I61" s="19">
        <v>-98.9</v>
      </c>
      <c r="J61" s="35">
        <v>-10.57</v>
      </c>
      <c r="K61" s="19">
        <v>-14.94</v>
      </c>
      <c r="L61" s="19">
        <v>-21.95</v>
      </c>
      <c r="M61" s="19">
        <v>-34.24</v>
      </c>
      <c r="N61" s="19">
        <v>0</v>
      </c>
      <c r="O61" s="19">
        <v>0</v>
      </c>
      <c r="P61" s="35">
        <f t="shared" si="17"/>
        <v>-283.8</v>
      </c>
      <c r="Q61"/>
      <c r="R61"/>
      <c r="S61"/>
    </row>
    <row r="62" spans="1:19" ht="18.75" customHeight="1">
      <c r="A62" s="12" t="s">
        <v>66</v>
      </c>
      <c r="B62" s="35">
        <v>-4033.4</v>
      </c>
      <c r="C62" s="35">
        <v>-1595.3</v>
      </c>
      <c r="D62" s="19">
        <v>-1505</v>
      </c>
      <c r="E62" s="19">
        <v>0</v>
      </c>
      <c r="F62" s="19">
        <v>0</v>
      </c>
      <c r="G62" s="19">
        <v>-2046.8</v>
      </c>
      <c r="H62" s="19">
        <v>0</v>
      </c>
      <c r="I62" s="19">
        <v>-963.2</v>
      </c>
      <c r="J62" s="35">
        <v>-155.71</v>
      </c>
      <c r="K62" s="19">
        <v>-220.15</v>
      </c>
      <c r="L62" s="19">
        <v>-323.42</v>
      </c>
      <c r="M62" s="19">
        <v>-504.72</v>
      </c>
      <c r="N62" s="19">
        <v>0</v>
      </c>
      <c r="O62" s="19">
        <v>0</v>
      </c>
      <c r="P62" s="35">
        <f t="shared" si="17"/>
        <v>-11347.699999999999</v>
      </c>
      <c r="Q62"/>
      <c r="R62"/>
      <c r="S62"/>
    </row>
    <row r="63" spans="1:19" ht="18.75" customHeight="1">
      <c r="A63" s="12" t="s">
        <v>67</v>
      </c>
      <c r="B63" s="35">
        <v>-35659.48</v>
      </c>
      <c r="C63" s="35">
        <v>-5056.74</v>
      </c>
      <c r="D63" s="19">
        <v>-16819.97</v>
      </c>
      <c r="E63" s="19">
        <v>0</v>
      </c>
      <c r="F63" s="19">
        <v>0</v>
      </c>
      <c r="G63" s="19">
        <v>-73401.58</v>
      </c>
      <c r="H63" s="19">
        <v>0</v>
      </c>
      <c r="I63" s="19">
        <v>-63449.68</v>
      </c>
      <c r="J63" s="35">
        <v>-8079.41</v>
      </c>
      <c r="K63" s="19">
        <v>-11422.98</v>
      </c>
      <c r="L63" s="19">
        <v>-16781.81</v>
      </c>
      <c r="M63" s="19">
        <v>-26189.03</v>
      </c>
      <c r="N63" s="19">
        <v>0</v>
      </c>
      <c r="O63" s="19">
        <v>0</v>
      </c>
      <c r="P63" s="35">
        <f t="shared" si="17"/>
        <v>-256860.68000000002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SUM(B66:B102)</f>
        <v>-121894</v>
      </c>
      <c r="C65" s="55">
        <f t="shared" si="20"/>
        <v>-188364.62</v>
      </c>
      <c r="D65" s="35">
        <f t="shared" si="20"/>
        <v>-1944372.72</v>
      </c>
      <c r="E65" s="35">
        <f t="shared" si="20"/>
        <v>-124821.51000000001</v>
      </c>
      <c r="F65" s="35">
        <f t="shared" si="20"/>
        <v>-20598.2</v>
      </c>
      <c r="G65" s="35">
        <f t="shared" si="20"/>
        <v>-951182.14</v>
      </c>
      <c r="H65" s="35">
        <f t="shared" si="20"/>
        <v>-99354.69</v>
      </c>
      <c r="I65" s="35">
        <f t="shared" si="20"/>
        <v>-804480.55</v>
      </c>
      <c r="J65" s="35">
        <f t="shared" si="20"/>
        <v>-35583.62</v>
      </c>
      <c r="K65" s="35">
        <f t="shared" si="20"/>
        <v>-314150.52</v>
      </c>
      <c r="L65" s="35">
        <f t="shared" si="20"/>
        <v>-707102.46</v>
      </c>
      <c r="M65" s="35">
        <f t="shared" si="20"/>
        <v>-94011.02</v>
      </c>
      <c r="N65" s="55">
        <f t="shared" si="20"/>
        <v>-8753.25</v>
      </c>
      <c r="O65" s="55">
        <f t="shared" si="20"/>
        <v>-19115.26</v>
      </c>
      <c r="P65" s="55">
        <f t="shared" si="17"/>
        <v>-5433784.56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35">
        <v>-15863.54</v>
      </c>
      <c r="C72" s="35">
        <v>-32678.34</v>
      </c>
      <c r="D72" s="35">
        <v>-43296.33</v>
      </c>
      <c r="E72" s="35">
        <v>-10028.47</v>
      </c>
      <c r="F72" s="35">
        <v>-10692.29</v>
      </c>
      <c r="G72" s="35">
        <v>-10852.14</v>
      </c>
      <c r="H72" s="35">
        <v>-16562</v>
      </c>
      <c r="I72" s="35">
        <v>-22082.37</v>
      </c>
      <c r="J72" s="35">
        <v>-3548.75</v>
      </c>
      <c r="K72" s="35">
        <v>-7543.01</v>
      </c>
      <c r="L72" s="35">
        <v>-15127.01</v>
      </c>
      <c r="M72" s="35">
        <v>-12043.24</v>
      </c>
      <c r="N72" s="35">
        <v>-3849.61</v>
      </c>
      <c r="O72" s="35">
        <v>-10350.71</v>
      </c>
      <c r="P72" s="55">
        <f>SUM(B72:O72)</f>
        <v>-214517.80999999997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-1881000</v>
      </c>
      <c r="E78" s="19">
        <v>0</v>
      </c>
      <c r="F78" s="19">
        <v>0</v>
      </c>
      <c r="G78" s="19">
        <v>-927000</v>
      </c>
      <c r="H78" s="19">
        <v>0</v>
      </c>
      <c r="I78" s="19">
        <v>-774000</v>
      </c>
      <c r="J78" s="19">
        <v>0</v>
      </c>
      <c r="K78" s="55">
        <v>-280000</v>
      </c>
      <c r="L78" s="19">
        <v>-684000</v>
      </c>
      <c r="M78" s="19">
        <v>0</v>
      </c>
      <c r="N78" s="19">
        <v>0</v>
      </c>
      <c r="O78" s="19">
        <v>0</v>
      </c>
      <c r="P78" s="55">
        <f>SUM(B78:O78)</f>
        <v>-4546000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v>0</v>
      </c>
      <c r="Q100" s="57"/>
      <c r="R100"/>
      <c r="S100"/>
    </row>
    <row r="101" spans="1:19" s="58" customFormat="1" ht="18.75" customHeight="1">
      <c r="A101" s="53" t="s">
        <v>152</v>
      </c>
      <c r="B101" s="35">
        <v>-92179.1</v>
      </c>
      <c r="C101" s="35">
        <v>-135557.5</v>
      </c>
      <c r="D101" s="50">
        <v>0</v>
      </c>
      <c r="E101" s="50">
        <v>0</v>
      </c>
      <c r="F101" s="50">
        <v>0</v>
      </c>
      <c r="G101" s="50">
        <v>0</v>
      </c>
      <c r="H101" s="35">
        <v>-65234.44</v>
      </c>
      <c r="I101" s="50">
        <v>0</v>
      </c>
      <c r="J101" s="35">
        <v>-22857.08</v>
      </c>
      <c r="K101" s="35">
        <v>-22690.24</v>
      </c>
      <c r="L101" s="19">
        <v>0</v>
      </c>
      <c r="M101" s="35">
        <v>-69905.96</v>
      </c>
      <c r="N101" s="50">
        <v>0</v>
      </c>
      <c r="O101" s="50">
        <v>0</v>
      </c>
      <c r="P101" s="55">
        <f>SUM(B101:O101)</f>
        <v>-408424.32000000007</v>
      </c>
      <c r="Q101" s="57"/>
      <c r="R101"/>
      <c r="S101"/>
    </row>
    <row r="102" spans="1:17" ht="18.75" customHeight="1">
      <c r="A102" s="15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/>
      <c r="P102" s="19"/>
      <c r="Q102" s="46"/>
    </row>
    <row r="103" spans="1:19" ht="18.75" customHeight="1">
      <c r="A103" s="16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aca="true" t="shared" si="21" ref="P103:P110">SUM(B103:O103)</f>
        <v>0</v>
      </c>
      <c r="Q103" s="46"/>
      <c r="R103"/>
      <c r="S103"/>
    </row>
    <row r="104" spans="1:19" ht="18.75" customHeight="1">
      <c r="A104" s="16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f t="shared" si="21"/>
        <v>0</v>
      </c>
      <c r="Q104" s="47"/>
      <c r="R104"/>
      <c r="S104"/>
    </row>
    <row r="105" spans="1:17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/>
      <c r="L105" s="20"/>
      <c r="M105" s="20"/>
      <c r="N105" s="20">
        <v>0</v>
      </c>
      <c r="O105" s="20"/>
      <c r="P105" s="31">
        <f t="shared" si="21"/>
        <v>0</v>
      </c>
      <c r="Q105" s="45"/>
    </row>
    <row r="106" spans="1:17" ht="18.75" customHeight="1">
      <c r="A106" s="16" t="s">
        <v>107</v>
      </c>
      <c r="B106" s="24">
        <f aca="true" t="shared" si="22" ref="B106:G106">+B107+B108</f>
        <v>1721002.15</v>
      </c>
      <c r="C106" s="24">
        <f t="shared" si="22"/>
        <v>2534128.2700000005</v>
      </c>
      <c r="D106" s="24">
        <f t="shared" si="22"/>
        <v>706324.3900000001</v>
      </c>
      <c r="E106" s="24">
        <f t="shared" si="22"/>
        <v>442477.56999999995</v>
      </c>
      <c r="F106" s="24">
        <f t="shared" si="22"/>
        <v>959287.04</v>
      </c>
      <c r="G106" s="24">
        <f t="shared" si="22"/>
        <v>484285.34999999974</v>
      </c>
      <c r="H106" s="24">
        <f aca="true" t="shared" si="23" ref="H106:M106">+H107+H108</f>
        <v>1221169.77</v>
      </c>
      <c r="I106" s="24">
        <f t="shared" si="23"/>
        <v>134696.0100000001</v>
      </c>
      <c r="J106" s="24">
        <f t="shared" si="23"/>
        <v>478058.10000000003</v>
      </c>
      <c r="K106" s="24">
        <f t="shared" si="23"/>
        <v>226313.2599999999</v>
      </c>
      <c r="L106" s="24">
        <f t="shared" si="23"/>
        <v>149154.80000000013</v>
      </c>
      <c r="M106" s="24">
        <f t="shared" si="23"/>
        <v>1256230.22</v>
      </c>
      <c r="N106" s="24">
        <f>+N107+N108</f>
        <v>636834.01</v>
      </c>
      <c r="O106" s="24">
        <f>+O107+O108</f>
        <v>1022477.3199999997</v>
      </c>
      <c r="P106" s="41">
        <f t="shared" si="21"/>
        <v>11972438.260000002</v>
      </c>
      <c r="Q106" s="61"/>
    </row>
    <row r="107" spans="1:17" ht="18" customHeight="1">
      <c r="A107" s="16" t="s">
        <v>108</v>
      </c>
      <c r="B107" s="24">
        <f aca="true" t="shared" si="24" ref="B107:O107">+B43+B58+B65+B103</f>
        <v>1703544.73</v>
      </c>
      <c r="C107" s="24">
        <f t="shared" si="24"/>
        <v>2509896.2900000005</v>
      </c>
      <c r="D107" s="24">
        <f t="shared" si="24"/>
        <v>698213.6300000001</v>
      </c>
      <c r="E107" s="24">
        <f t="shared" si="24"/>
        <v>442477.56999999995</v>
      </c>
      <c r="F107" s="24">
        <f t="shared" si="24"/>
        <v>952035.4400000001</v>
      </c>
      <c r="G107" s="24">
        <f t="shared" si="24"/>
        <v>461230.3299999997</v>
      </c>
      <c r="H107" s="24">
        <f t="shared" si="24"/>
        <v>1221169.77</v>
      </c>
      <c r="I107" s="24">
        <f t="shared" si="24"/>
        <v>125956.47000000009</v>
      </c>
      <c r="J107" s="24">
        <f t="shared" si="24"/>
        <v>476485.59</v>
      </c>
      <c r="K107" s="24">
        <f t="shared" si="24"/>
        <v>220660.3999999999</v>
      </c>
      <c r="L107" s="24">
        <f t="shared" si="24"/>
        <v>147690.01000000013</v>
      </c>
      <c r="M107" s="24">
        <f t="shared" si="24"/>
        <v>1247291.23</v>
      </c>
      <c r="N107" s="24">
        <f t="shared" si="24"/>
        <v>632483.62</v>
      </c>
      <c r="O107" s="24">
        <f t="shared" si="24"/>
        <v>1019127.6799999997</v>
      </c>
      <c r="P107" s="41">
        <f t="shared" si="21"/>
        <v>11858262.760000002</v>
      </c>
      <c r="Q107" s="45"/>
    </row>
    <row r="108" spans="1:17" ht="18.75" customHeight="1">
      <c r="A108" s="16" t="s">
        <v>109</v>
      </c>
      <c r="B108" s="24">
        <f aca="true" t="shared" si="25" ref="B108:O108">IF(+B53+B104+B109&lt;0,0,(B53+B104+B109))</f>
        <v>17457.42</v>
      </c>
      <c r="C108" s="24">
        <f t="shared" si="25"/>
        <v>24231.98</v>
      </c>
      <c r="D108" s="24">
        <f t="shared" si="25"/>
        <v>8110.76</v>
      </c>
      <c r="E108" s="24">
        <f t="shared" si="25"/>
        <v>0</v>
      </c>
      <c r="F108" s="24">
        <f t="shared" si="25"/>
        <v>7251.6</v>
      </c>
      <c r="G108" s="24">
        <f t="shared" si="25"/>
        <v>23055.02</v>
      </c>
      <c r="H108" s="24">
        <f t="shared" si="25"/>
        <v>0</v>
      </c>
      <c r="I108" s="24">
        <f t="shared" si="25"/>
        <v>8739.54</v>
      </c>
      <c r="J108" s="24">
        <f t="shared" si="25"/>
        <v>1572.51</v>
      </c>
      <c r="K108" s="24">
        <f t="shared" si="25"/>
        <v>5652.86</v>
      </c>
      <c r="L108" s="24">
        <f t="shared" si="25"/>
        <v>1464.79</v>
      </c>
      <c r="M108" s="24">
        <f t="shared" si="25"/>
        <v>8938.99</v>
      </c>
      <c r="N108" s="24">
        <f t="shared" si="25"/>
        <v>4350.39</v>
      </c>
      <c r="O108" s="24">
        <f t="shared" si="25"/>
        <v>3349.64</v>
      </c>
      <c r="P108" s="41">
        <f t="shared" si="21"/>
        <v>114175.5</v>
      </c>
      <c r="Q108" s="62"/>
    </row>
    <row r="109" spans="1:18" ht="18.75" customHeight="1">
      <c r="A109" s="16" t="s">
        <v>110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55">
        <v>0</v>
      </c>
      <c r="L109" s="55">
        <v>0</v>
      </c>
      <c r="M109" s="55">
        <v>0</v>
      </c>
      <c r="N109" s="19">
        <v>0</v>
      </c>
      <c r="O109" s="19">
        <v>0</v>
      </c>
      <c r="P109" s="31">
        <f t="shared" si="21"/>
        <v>0</v>
      </c>
      <c r="R109" s="48"/>
    </row>
    <row r="110" spans="1:19" ht="18.75" customHeight="1">
      <c r="A110" s="16" t="s">
        <v>111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31">
        <f t="shared" si="21"/>
        <v>0</v>
      </c>
      <c r="Q110"/>
      <c r="R110"/>
      <c r="S110"/>
    </row>
    <row r="111" spans="1:16" ht="18.75" customHeight="1">
      <c r="A111" s="2"/>
      <c r="B111" s="20">
        <v>0</v>
      </c>
      <c r="C111" s="20">
        <v>0</v>
      </c>
      <c r="D111" s="20">
        <v>0</v>
      </c>
      <c r="E111" s="20"/>
      <c r="F111" s="20"/>
      <c r="G111" s="20">
        <v>0</v>
      </c>
      <c r="H111" s="20">
        <v>0</v>
      </c>
      <c r="I111" s="20"/>
      <c r="J111" s="20">
        <v>0</v>
      </c>
      <c r="K111" s="20"/>
      <c r="L111" s="20"/>
      <c r="M111" s="20"/>
      <c r="N111" s="20">
        <v>0</v>
      </c>
      <c r="O111" s="20"/>
      <c r="P111" s="20"/>
    </row>
    <row r="112" spans="1:16" ht="18.75" customHeight="1">
      <c r="A112" s="37"/>
      <c r="B112" s="37"/>
      <c r="C112" s="80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ht="18.75" customHeight="1">
      <c r="A113" s="8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/>
    </row>
    <row r="114" spans="1:17" ht="18.75" customHeight="1">
      <c r="A114" s="25" t="s">
        <v>112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8">
        <v>0</v>
      </c>
      <c r="L114" s="38">
        <v>0</v>
      </c>
      <c r="M114" s="38">
        <v>0</v>
      </c>
      <c r="N114" s="18">
        <v>0</v>
      </c>
      <c r="O114" s="18">
        <v>0</v>
      </c>
      <c r="P114" s="39">
        <f>SUM(P115:P148)</f>
        <v>11972438.25</v>
      </c>
      <c r="Q114" s="45"/>
    </row>
    <row r="115" spans="1:16" ht="18.75" customHeight="1">
      <c r="A115" s="26" t="s">
        <v>113</v>
      </c>
      <c r="B115" s="27">
        <v>238031.77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aca="true" t="shared" si="26" ref="P115:P124">SUM(B115:O115)</f>
        <v>238031.77</v>
      </c>
    </row>
    <row r="116" spans="1:16" ht="18.75" customHeight="1">
      <c r="A116" s="26" t="s">
        <v>114</v>
      </c>
      <c r="B116" s="27">
        <v>1482970.38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6"/>
        <v>1482970.38</v>
      </c>
    </row>
    <row r="117" spans="1:16" ht="18.75" customHeight="1">
      <c r="A117" s="26" t="s">
        <v>115</v>
      </c>
      <c r="B117" s="38">
        <v>0</v>
      </c>
      <c r="C117" s="27">
        <v>2534128.27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6"/>
        <v>2534128.27</v>
      </c>
    </row>
    <row r="118" spans="1:16" ht="18.75" customHeight="1">
      <c r="A118" s="26" t="s">
        <v>116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6"/>
        <v>0</v>
      </c>
    </row>
    <row r="119" spans="1:16" ht="18.75" customHeight="1">
      <c r="A119" s="26" t="s">
        <v>117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6"/>
        <v>0</v>
      </c>
    </row>
    <row r="120" spans="1:16" ht="18.75" customHeight="1">
      <c r="A120" s="26" t="s">
        <v>118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6"/>
        <v>0</v>
      </c>
    </row>
    <row r="121" spans="1:16" ht="18.75" customHeight="1">
      <c r="A121" s="26" t="s">
        <v>119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6"/>
        <v>0</v>
      </c>
    </row>
    <row r="122" spans="1:16" ht="18.75" customHeight="1">
      <c r="A122" s="26" t="s">
        <v>120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6"/>
        <v>0</v>
      </c>
    </row>
    <row r="123" spans="1:16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6"/>
        <v>0</v>
      </c>
    </row>
    <row r="124" spans="1:16" ht="18.75" customHeight="1">
      <c r="A124" s="26" t="s">
        <v>122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9">
        <f t="shared" si="26"/>
        <v>0</v>
      </c>
    </row>
    <row r="125" spans="1:16" ht="18.75" customHeight="1">
      <c r="A125" s="26" t="s">
        <v>123</v>
      </c>
      <c r="B125" s="56">
        <v>0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56">
        <v>0</v>
      </c>
      <c r="O125" s="56">
        <v>0</v>
      </c>
      <c r="P125" s="39">
        <f>SUM(B125:O125)</f>
        <v>0</v>
      </c>
    </row>
    <row r="126" spans="1:16" ht="18.75" customHeight="1">
      <c r="A126" s="2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aca="true" t="shared" si="27" ref="P126:P146">SUM(B126:O126)</f>
        <v>0</v>
      </c>
    </row>
    <row r="127" spans="1:16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7"/>
        <v>0</v>
      </c>
    </row>
    <row r="128" spans="1:16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7"/>
        <v>0</v>
      </c>
    </row>
    <row r="129" spans="1:16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7"/>
        <v>0</v>
      </c>
    </row>
    <row r="130" spans="1:16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7"/>
        <v>0</v>
      </c>
    </row>
    <row r="131" spans="1:19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7"/>
        <v>0</v>
      </c>
      <c r="S131"/>
    </row>
    <row r="132" spans="1:19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7"/>
        <v>0</v>
      </c>
      <c r="S132"/>
    </row>
    <row r="133" spans="1:16" ht="18.75" customHeight="1">
      <c r="A133" s="26" t="s">
        <v>131</v>
      </c>
      <c r="B133" s="38">
        <v>0</v>
      </c>
      <c r="C133" s="38">
        <v>0</v>
      </c>
      <c r="D133" s="38">
        <v>0</v>
      </c>
      <c r="E133" s="27">
        <v>442477.57</v>
      </c>
      <c r="F133" s="38">
        <v>0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7"/>
        <v>442477.57</v>
      </c>
    </row>
    <row r="134" spans="1:16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27">
        <v>959287.04</v>
      </c>
      <c r="G134" s="38">
        <v>0</v>
      </c>
      <c r="H134" s="38">
        <v>0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7"/>
        <v>959287.04</v>
      </c>
    </row>
    <row r="135" spans="1:18" ht="18.75" customHeight="1">
      <c r="A135" s="26" t="s">
        <v>133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1221169.77</v>
      </c>
      <c r="I135" s="38">
        <v>0</v>
      </c>
      <c r="J135" s="56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7"/>
        <v>1221169.77</v>
      </c>
      <c r="Q135" s="68"/>
      <c r="R135" s="68"/>
    </row>
    <row r="136" spans="1:16" ht="18.75" customHeight="1">
      <c r="A136" s="26" t="s">
        <v>134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7"/>
        <v>0</v>
      </c>
    </row>
    <row r="137" spans="1:16" ht="18" customHeight="1">
      <c r="A137" s="26" t="s">
        <v>135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7"/>
        <v>0</v>
      </c>
    </row>
    <row r="138" spans="1:16" ht="18" customHeight="1">
      <c r="A138" s="26" t="s">
        <v>136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7">
        <v>478058.1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7"/>
        <v>478058.1</v>
      </c>
    </row>
    <row r="139" spans="1:16" ht="18" customHeight="1">
      <c r="A139" s="26" t="s">
        <v>137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27">
        <v>226313.27</v>
      </c>
      <c r="L139" s="38">
        <v>0</v>
      </c>
      <c r="M139" s="38">
        <v>0</v>
      </c>
      <c r="N139" s="38">
        <v>0</v>
      </c>
      <c r="O139" s="38">
        <v>0</v>
      </c>
      <c r="P139" s="39">
        <f t="shared" si="27"/>
        <v>226313.27</v>
      </c>
    </row>
    <row r="140" spans="1:17" ht="18" customHeight="1">
      <c r="A140" s="26" t="s">
        <v>138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/>
      <c r="M140" s="38">
        <v>0</v>
      </c>
      <c r="N140" s="38">
        <v>0</v>
      </c>
      <c r="O140" s="38">
        <v>0</v>
      </c>
      <c r="P140" s="39">
        <f t="shared" si="27"/>
        <v>0</v>
      </c>
      <c r="Q140"/>
    </row>
    <row r="141" spans="1:16" ht="18" customHeight="1">
      <c r="A141" s="26" t="s">
        <v>139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7"/>
        <v>0</v>
      </c>
    </row>
    <row r="142" spans="1:16" ht="18" customHeight="1">
      <c r="A142" s="26" t="s">
        <v>140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27">
        <v>484285.34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7"/>
        <v>484285.34</v>
      </c>
    </row>
    <row r="143" spans="1:16" ht="18" customHeight="1">
      <c r="A143" s="26" t="s">
        <v>141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27">
        <v>134696.01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9">
        <f t="shared" si="27"/>
        <v>134696.01</v>
      </c>
    </row>
    <row r="144" spans="1:16" ht="18" customHeight="1">
      <c r="A144" s="26" t="s">
        <v>142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27">
        <v>149154.79</v>
      </c>
      <c r="M144" s="38">
        <v>0</v>
      </c>
      <c r="N144" s="38">
        <v>0</v>
      </c>
      <c r="O144" s="38">
        <v>0</v>
      </c>
      <c r="P144" s="39">
        <f t="shared" si="27"/>
        <v>149154.79</v>
      </c>
    </row>
    <row r="145" spans="1:16" ht="18" customHeight="1">
      <c r="A145" s="26" t="s">
        <v>143</v>
      </c>
      <c r="B145" s="38">
        <v>0</v>
      </c>
      <c r="C145" s="38">
        <v>0</v>
      </c>
      <c r="D145" s="70">
        <v>706324.4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9">
        <f t="shared" si="27"/>
        <v>706324.4</v>
      </c>
    </row>
    <row r="146" spans="1:16" ht="18" customHeight="1">
      <c r="A146" s="26" t="s">
        <v>144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2">
        <v>1256230.22</v>
      </c>
      <c r="N146" s="71">
        <v>0</v>
      </c>
      <c r="O146" s="71">
        <v>0</v>
      </c>
      <c r="P146" s="39">
        <f t="shared" si="27"/>
        <v>1256230.22</v>
      </c>
    </row>
    <row r="147" spans="1:16" ht="18" customHeight="1">
      <c r="A147" s="75" t="s">
        <v>149</v>
      </c>
      <c r="B147" s="71">
        <v>0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0</v>
      </c>
      <c r="N147" s="72">
        <v>636834.01</v>
      </c>
      <c r="O147" s="71">
        <v>0</v>
      </c>
      <c r="P147" s="39">
        <f>SUM(B147:O147)</f>
        <v>636834.01</v>
      </c>
    </row>
    <row r="148" spans="1:16" ht="18" customHeight="1">
      <c r="A148" s="73" t="s">
        <v>150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8">
        <v>1022477.31</v>
      </c>
      <c r="P148" s="76">
        <f>SUM(B148:O148)</f>
        <v>1022477.31</v>
      </c>
    </row>
    <row r="149" ht="18" customHeight="1"/>
    <row r="150" ht="18" customHeight="1"/>
    <row r="151" ht="18" customHeight="1"/>
    <row r="152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2019-08-15T19:54:10Z</dcterms:modified>
  <cp:category/>
  <cp:version/>
  <cp:contentType/>
  <cp:contentStatus/>
</cp:coreProperties>
</file>