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<sst xmlns="http://schemas.openxmlformats.org/spreadsheetml/2006/main" count="162" uniqueCount="160">
  <si>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</si>
  <si>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</si>
  <si>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</si>
  <si>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</si>
  <si>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</si>
  <si>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</si>
  <si>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</si>
  <si>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</si>
  <si>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</si>
  <si>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</si>
  <si>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</si>
  <si>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</si>
  <si>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</si>
  <si>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</si>
  <si>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</si>
  <si>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</si>
  <si>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</si>
  <si>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</si>
  <si>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</si>
  <si>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</si>
  <si>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</si>
  <si>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</si>
  <si>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</si>
  <si>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</si>
  <si>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</si>
  <si>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</si>
  <si>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</si>
  <si>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</si>
  <si>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</si>
  <si>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</si>
  <si>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</si>
  <si>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</si>
  <si>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</si>
  <si>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</si>
  <si>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</si>
  <si>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</si>
  <si>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</si>
  <si>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</si>
  <si>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</si>
  <si>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</si>
  <si>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</si>
  <si>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</si>
  <si>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</si>
  <si>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</si>
  <si>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</si>
  <si>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</si>
  <si>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</si>
  <si>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</si>
  <si>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</si>
  <si>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</si>
  <si>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</si>
  <si>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</si>
  <si>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</si>
  <si>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</si>
  <si>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</si>
  <si>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</si>
  <si>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</si>
  <si>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</si>
  <si>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</si>
  <si>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</si>
  <si>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</si>
  <si>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</si>
  <si>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</si>
  <si>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</si>
  <si>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</si>
  <si>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</si>
  <si>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</si>
  <si>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</si>
  <si>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</si>
  <si>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</si>
  <si>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</si>
  <si>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</si>
  <si>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</si>
  <si>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</si>
  <si>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</si>
  <si>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</si>
  <si>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</si>
  <si>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</si>
  <si>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</si>
  <si>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</si>
  <si>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</si>
  <si>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</si>
  <si>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</si>
  <si>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</si>
  <si>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</si>
  <si>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</si>
  <si>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</si>
  <si>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</si>
  <si>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</si>
  <si>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</si>
  <si>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</si>
  <si>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</si>
  <si>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</si>
  <si>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</si>
  <si>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</si>
  <si>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</si>
  <si>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</si>
  <si>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</si>
  <si>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</si>
  <si>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</si>
  <si>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</si>
  <si>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</si>
  <si>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</si>
  <si>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</si>
  <si>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</si>
  <si>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</si>
  <si>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</si>
  <si>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</si>
  <si>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</si>
  <si>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</si>
  <si>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</si>
  <si>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</si>
  <si>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</si>
  <si>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</si>
  <si>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</si>
  <si>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</si>
  <si>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</si>
  <si>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</si>
  <si>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</si>
  <si>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</si>
  <si>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</si>
  <si>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</si>
  <si>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</si>
  <si>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</si>
  <si>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</si>
  <si>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</si>
  <si>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</si>
  <si>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</si>
  <si>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</si>
  <si>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</si>
  <si>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</si>
  <si>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</si>
  <si>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</si>
  <si>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</si>
  <si>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</si>
  <si>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</si>
  <si>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</si>
  <si>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</si>
  <si>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</si>
  <si>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</si>
  <si>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</si>
  <si>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</si>
  <si>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</si>
  <si>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</si>
  <si>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</si>
  <si>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</si>
  <si>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</si>
  <si>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</si>
  <si>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</si>
  <si>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</si>
  <si>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</si>
  <si>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05/08/19 - VENCIMENTO 12/08/19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</si>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</sst>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B6" sqref="B6:O6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542882</v>
      </c>
      <c r="C7" s="9">
        <f t="shared" si="0"/>
        <v>723544</v>
      </c>
      <c r="D7" s="9">
        <f t="shared" si="0"/>
        <v>697743</v>
      </c>
      <c r="E7" s="9">
        <f>+E8+E20+E24+E27</f>
        <v>111650</v>
      </c>
      <c r="F7" s="9">
        <f>+F8+F20+F24+F27</f>
        <v>299531</v>
      </c>
      <c r="G7" s="9">
        <f t="shared" si="0"/>
        <v>460980</v>
      </c>
      <c r="H7" s="9">
        <f t="shared" si="0"/>
        <v>340951</v>
      </c>
      <c r="I7" s="9">
        <f t="shared" si="0"/>
        <v>289219</v>
      </c>
      <c r="J7" s="9">
        <f t="shared" si="0"/>
        <v>141787</v>
      </c>
      <c r="K7" s="9">
        <f t="shared" si="0"/>
        <v>146197</v>
      </c>
      <c r="L7" s="9">
        <f t="shared" si="0"/>
        <v>299739</v>
      </c>
      <c r="M7" s="9">
        <f t="shared" si="0"/>
        <v>435763</v>
      </c>
      <c r="N7" s="9">
        <f t="shared" si="0"/>
        <v>161619</v>
      </c>
      <c r="O7" s="9">
        <f t="shared" si="0"/>
        <v>314821</v>
      </c>
      <c r="P7" s="9">
        <f t="shared" si="0"/>
        <v>4966426</v>
      </c>
      <c r="Q7" s="43"/>
      <c r="R7"/>
      <c r="S7"/>
    </row>
    <row r="8" spans="1:19" ht="17.25" customHeight="1">
      <c r="A8" s="10" t="s">
        <v>31</v>
      </c>
      <c r="B8" s="11">
        <f>B9+B12+B16</f>
        <v>268018</v>
      </c>
      <c r="C8" s="11">
        <f aca="true" t="shared" si="1" ref="C8:O8">C9+C12+C16</f>
        <v>368735</v>
      </c>
      <c r="D8" s="11">
        <f t="shared" si="1"/>
        <v>326287</v>
      </c>
      <c r="E8" s="11">
        <f>E9+E12+E16</f>
        <v>50195</v>
      </c>
      <c r="F8" s="11">
        <f>F9+F12+F16</f>
        <v>139856</v>
      </c>
      <c r="G8" s="11">
        <f t="shared" si="1"/>
        <v>234001</v>
      </c>
      <c r="H8" s="11">
        <f t="shared" si="1"/>
        <v>179620</v>
      </c>
      <c r="I8" s="11">
        <f t="shared" si="1"/>
        <v>131316</v>
      </c>
      <c r="J8" s="11">
        <f t="shared" si="1"/>
        <v>74927</v>
      </c>
      <c r="K8" s="11">
        <f t="shared" si="1"/>
        <v>75559</v>
      </c>
      <c r="L8" s="11">
        <f t="shared" si="1"/>
        <v>139545</v>
      </c>
      <c r="M8" s="11">
        <f t="shared" si="1"/>
        <v>215009</v>
      </c>
      <c r="N8" s="11">
        <f t="shared" si="1"/>
        <v>78459</v>
      </c>
      <c r="O8" s="11">
        <f t="shared" si="1"/>
        <v>178410</v>
      </c>
      <c r="P8" s="11">
        <f>SUM(B8:O8)</f>
        <v>2459937</v>
      </c>
      <c r="Q8"/>
      <c r="R8"/>
      <c r="S8"/>
    </row>
    <row r="9" spans="1:19" ht="17.25" customHeight="1">
      <c r="A9" s="15" t="s">
        <v>9</v>
      </c>
      <c r="B9" s="13">
        <f>+B10+B11</f>
        <v>32233</v>
      </c>
      <c r="C9" s="13">
        <f aca="true" t="shared" si="2" ref="C9:O9">+C10+C11</f>
        <v>47158</v>
      </c>
      <c r="D9" s="13">
        <f t="shared" si="2"/>
        <v>38219</v>
      </c>
      <c r="E9" s="13">
        <f>+E10+E11</f>
        <v>7133</v>
      </c>
      <c r="F9" s="13">
        <f>+F10+F11</f>
        <v>15256</v>
      </c>
      <c r="G9" s="13">
        <f t="shared" si="2"/>
        <v>27931</v>
      </c>
      <c r="H9" s="13">
        <f t="shared" si="2"/>
        <v>20512</v>
      </c>
      <c r="I9" s="13">
        <f t="shared" si="2"/>
        <v>11154</v>
      </c>
      <c r="J9" s="13">
        <f t="shared" si="2"/>
        <v>5630</v>
      </c>
      <c r="K9" s="13">
        <f t="shared" si="2"/>
        <v>7356</v>
      </c>
      <c r="L9" s="13">
        <f t="shared" si="2"/>
        <v>8887</v>
      </c>
      <c r="M9" s="13">
        <f t="shared" si="2"/>
        <v>16693</v>
      </c>
      <c r="N9" s="13">
        <f t="shared" si="2"/>
        <v>10637</v>
      </c>
      <c r="O9" s="13">
        <f t="shared" si="2"/>
        <v>26800</v>
      </c>
      <c r="P9" s="11">
        <f aca="true" t="shared" si="3" ref="P9:P27">SUM(B9:O9)</f>
        <v>275599</v>
      </c>
      <c r="Q9"/>
      <c r="R9"/>
      <c r="S9"/>
    </row>
    <row r="10" spans="1:19" ht="17.25" customHeight="1">
      <c r="A10" s="29" t="s">
        <v>10</v>
      </c>
      <c r="B10" s="13">
        <v>32233</v>
      </c>
      <c r="C10" s="13">
        <v>47158</v>
      </c>
      <c r="D10" s="13">
        <v>38219</v>
      </c>
      <c r="E10" s="13">
        <v>7133</v>
      </c>
      <c r="F10" s="13">
        <v>15256</v>
      </c>
      <c r="G10" s="13">
        <v>27931</v>
      </c>
      <c r="H10" s="13">
        <v>20512</v>
      </c>
      <c r="I10" s="13">
        <v>11154</v>
      </c>
      <c r="J10" s="13">
        <v>5630</v>
      </c>
      <c r="K10" s="13">
        <v>7356</v>
      </c>
      <c r="L10" s="13">
        <v>8887</v>
      </c>
      <c r="M10" s="13">
        <v>16693</v>
      </c>
      <c r="N10" s="13">
        <v>10637</v>
      </c>
      <c r="O10" s="13">
        <v>26800</v>
      </c>
      <c r="P10" s="11">
        <f t="shared" si="3"/>
        <v>275599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224005</v>
      </c>
      <c r="C12" s="17">
        <f t="shared" si="4"/>
        <v>304937</v>
      </c>
      <c r="D12" s="17">
        <f t="shared" si="4"/>
        <v>273713</v>
      </c>
      <c r="E12" s="17">
        <f>SUM(E13:E15)</f>
        <v>40477</v>
      </c>
      <c r="F12" s="17">
        <f>SUM(F13:F15)</f>
        <v>118091</v>
      </c>
      <c r="G12" s="17">
        <f t="shared" si="4"/>
        <v>195792</v>
      </c>
      <c r="H12" s="17">
        <f t="shared" si="4"/>
        <v>150510</v>
      </c>
      <c r="I12" s="17">
        <f t="shared" si="4"/>
        <v>112700</v>
      </c>
      <c r="J12" s="17">
        <f t="shared" si="4"/>
        <v>64888</v>
      </c>
      <c r="K12" s="17">
        <f t="shared" si="4"/>
        <v>64446</v>
      </c>
      <c r="L12" s="17">
        <f t="shared" si="4"/>
        <v>122193</v>
      </c>
      <c r="M12" s="17">
        <f t="shared" si="4"/>
        <v>186974</v>
      </c>
      <c r="N12" s="17">
        <f t="shared" si="4"/>
        <v>63244</v>
      </c>
      <c r="O12" s="17">
        <f t="shared" si="4"/>
        <v>144896</v>
      </c>
      <c r="P12" s="11">
        <f t="shared" si="3"/>
        <v>2066866</v>
      </c>
      <c r="Q12"/>
      <c r="R12"/>
      <c r="S12"/>
    </row>
    <row r="13" spans="1:19" s="58" customFormat="1" ht="17.25" customHeight="1">
      <c r="A13" s="63" t="s">
        <v>12</v>
      </c>
      <c r="B13" s="64">
        <v>100188</v>
      </c>
      <c r="C13" s="64">
        <v>144180</v>
      </c>
      <c r="D13" s="64">
        <v>134591</v>
      </c>
      <c r="E13" s="64">
        <v>21061</v>
      </c>
      <c r="F13" s="64">
        <v>58190</v>
      </c>
      <c r="G13" s="64">
        <v>93029</v>
      </c>
      <c r="H13" s="64">
        <v>69008</v>
      </c>
      <c r="I13" s="64">
        <v>55488</v>
      </c>
      <c r="J13" s="64">
        <v>29536</v>
      </c>
      <c r="K13" s="64">
        <v>29745</v>
      </c>
      <c r="L13" s="64">
        <v>56744</v>
      </c>
      <c r="M13" s="64">
        <v>83094</v>
      </c>
      <c r="N13" s="64">
        <v>26413</v>
      </c>
      <c r="O13" s="64">
        <v>64532</v>
      </c>
      <c r="P13" s="11">
        <f t="shared" si="3"/>
        <v>965799</v>
      </c>
      <c r="Q13" s="65"/>
      <c r="R13" s="66"/>
      <c r="S13"/>
    </row>
    <row r="14" spans="1:19" s="58" customFormat="1" ht="17.25" customHeight="1">
      <c r="A14" s="63" t="s">
        <v>13</v>
      </c>
      <c r="B14" s="64">
        <v>111936</v>
      </c>
      <c r="C14" s="64">
        <v>141144</v>
      </c>
      <c r="D14" s="64">
        <v>125532</v>
      </c>
      <c r="E14" s="64">
        <v>16552</v>
      </c>
      <c r="F14" s="64">
        <v>55282</v>
      </c>
      <c r="G14" s="64">
        <v>92157</v>
      </c>
      <c r="H14" s="64">
        <v>74342</v>
      </c>
      <c r="I14" s="64">
        <v>52501</v>
      </c>
      <c r="J14" s="64">
        <v>32591</v>
      </c>
      <c r="K14" s="64">
        <v>31850</v>
      </c>
      <c r="L14" s="64">
        <v>61434</v>
      </c>
      <c r="M14" s="64">
        <v>95132</v>
      </c>
      <c r="N14" s="64">
        <v>28925</v>
      </c>
      <c r="O14" s="64">
        <v>70492</v>
      </c>
      <c r="P14" s="11">
        <f t="shared" si="3"/>
        <v>989870</v>
      </c>
      <c r="Q14" s="65"/>
      <c r="R14"/>
      <c r="S14"/>
    </row>
    <row r="15" spans="1:19" ht="17.25" customHeight="1">
      <c r="A15" s="14" t="s">
        <v>14</v>
      </c>
      <c r="B15" s="13">
        <v>11881</v>
      </c>
      <c r="C15" s="13">
        <v>19613</v>
      </c>
      <c r="D15" s="13">
        <v>13590</v>
      </c>
      <c r="E15" s="13">
        <v>2864</v>
      </c>
      <c r="F15" s="13">
        <v>4619</v>
      </c>
      <c r="G15" s="13">
        <v>10606</v>
      </c>
      <c r="H15" s="13">
        <v>7160</v>
      </c>
      <c r="I15" s="13">
        <v>4711</v>
      </c>
      <c r="J15" s="13">
        <v>2761</v>
      </c>
      <c r="K15" s="13">
        <v>2851</v>
      </c>
      <c r="L15" s="13">
        <v>4015</v>
      </c>
      <c r="M15" s="13">
        <v>8748</v>
      </c>
      <c r="N15" s="13">
        <v>7906</v>
      </c>
      <c r="O15" s="13">
        <v>9872</v>
      </c>
      <c r="P15" s="11">
        <f t="shared" si="3"/>
        <v>111197</v>
      </c>
      <c r="Q15"/>
      <c r="R15"/>
      <c r="S15"/>
    </row>
    <row r="16" spans="1:16" ht="17.25" customHeight="1">
      <c r="A16" s="15" t="s">
        <v>27</v>
      </c>
      <c r="B16" s="13">
        <f>B17+B18+B19</f>
        <v>11780</v>
      </c>
      <c r="C16" s="13">
        <f aca="true" t="shared" si="5" ref="C16:O16">C17+C18+C19</f>
        <v>16640</v>
      </c>
      <c r="D16" s="13">
        <f t="shared" si="5"/>
        <v>14355</v>
      </c>
      <c r="E16" s="13">
        <f>E17+E18+E19</f>
        <v>2585</v>
      </c>
      <c r="F16" s="13">
        <f>F17+F18+F19</f>
        <v>6509</v>
      </c>
      <c r="G16" s="13">
        <f t="shared" si="5"/>
        <v>10278</v>
      </c>
      <c r="H16" s="13">
        <f t="shared" si="5"/>
        <v>8598</v>
      </c>
      <c r="I16" s="13">
        <f t="shared" si="5"/>
        <v>7462</v>
      </c>
      <c r="J16" s="13">
        <f t="shared" si="5"/>
        <v>4409</v>
      </c>
      <c r="K16" s="13">
        <f t="shared" si="5"/>
        <v>3757</v>
      </c>
      <c r="L16" s="13">
        <f t="shared" si="5"/>
        <v>8465</v>
      </c>
      <c r="M16" s="13">
        <f t="shared" si="5"/>
        <v>11342</v>
      </c>
      <c r="N16" s="13">
        <f t="shared" si="5"/>
        <v>4578</v>
      </c>
      <c r="O16" s="13">
        <f t="shared" si="5"/>
        <v>6714</v>
      </c>
      <c r="P16" s="11">
        <f t="shared" si="3"/>
        <v>117472</v>
      </c>
    </row>
    <row r="17" spans="1:19" ht="17.25" customHeight="1">
      <c r="A17" s="14" t="s">
        <v>28</v>
      </c>
      <c r="B17" s="13">
        <v>11768</v>
      </c>
      <c r="C17" s="13">
        <v>16626</v>
      </c>
      <c r="D17" s="13">
        <v>14336</v>
      </c>
      <c r="E17" s="13">
        <v>2580</v>
      </c>
      <c r="F17" s="13">
        <v>6499</v>
      </c>
      <c r="G17" s="13">
        <v>10265</v>
      </c>
      <c r="H17" s="13">
        <v>8586</v>
      </c>
      <c r="I17" s="13">
        <v>7454</v>
      </c>
      <c r="J17" s="13">
        <v>4403</v>
      </c>
      <c r="K17" s="13">
        <v>3752</v>
      </c>
      <c r="L17" s="13">
        <v>8446</v>
      </c>
      <c r="M17" s="13">
        <v>11325</v>
      </c>
      <c r="N17" s="13">
        <v>4572</v>
      </c>
      <c r="O17" s="13">
        <v>6706</v>
      </c>
      <c r="P17" s="11">
        <f t="shared" si="3"/>
        <v>117318</v>
      </c>
      <c r="Q17"/>
      <c r="R17"/>
      <c r="S17"/>
    </row>
    <row r="18" spans="1:19" ht="17.25" customHeight="1">
      <c r="A18" s="14" t="s">
        <v>29</v>
      </c>
      <c r="B18" s="13">
        <v>8</v>
      </c>
      <c r="C18" s="13">
        <v>9</v>
      </c>
      <c r="D18" s="13">
        <v>6</v>
      </c>
      <c r="E18" s="13">
        <v>4</v>
      </c>
      <c r="F18" s="13">
        <v>5</v>
      </c>
      <c r="G18" s="13">
        <v>6</v>
      </c>
      <c r="H18" s="13">
        <v>7</v>
      </c>
      <c r="I18" s="13">
        <v>7</v>
      </c>
      <c r="J18" s="13">
        <v>3</v>
      </c>
      <c r="K18" s="13">
        <v>3</v>
      </c>
      <c r="L18" s="13">
        <v>5</v>
      </c>
      <c r="M18" s="13">
        <v>9</v>
      </c>
      <c r="N18" s="13">
        <v>2</v>
      </c>
      <c r="O18" s="13">
        <v>7</v>
      </c>
      <c r="P18" s="11">
        <f t="shared" si="3"/>
        <v>81</v>
      </c>
      <c r="Q18"/>
      <c r="R18"/>
      <c r="S18"/>
    </row>
    <row r="19" spans="1:19" ht="17.25" customHeight="1">
      <c r="A19" s="14" t="s">
        <v>30</v>
      </c>
      <c r="B19" s="13">
        <v>4</v>
      </c>
      <c r="C19" s="13">
        <v>5</v>
      </c>
      <c r="D19" s="13">
        <v>13</v>
      </c>
      <c r="E19" s="13">
        <v>1</v>
      </c>
      <c r="F19" s="13">
        <v>5</v>
      </c>
      <c r="G19" s="13">
        <v>7</v>
      </c>
      <c r="H19" s="13">
        <v>5</v>
      </c>
      <c r="I19" s="13">
        <v>1</v>
      </c>
      <c r="J19" s="13">
        <v>3</v>
      </c>
      <c r="K19" s="13">
        <v>2</v>
      </c>
      <c r="L19" s="13">
        <v>14</v>
      </c>
      <c r="M19" s="13">
        <v>8</v>
      </c>
      <c r="N19" s="13">
        <v>4</v>
      </c>
      <c r="O19" s="13">
        <v>1</v>
      </c>
      <c r="P19" s="11">
        <f t="shared" si="3"/>
        <v>73</v>
      </c>
      <c r="Q19"/>
      <c r="R19"/>
      <c r="S19"/>
    </row>
    <row r="20" spans="1:19" ht="17.25" customHeight="1">
      <c r="A20" s="16" t="s">
        <v>15</v>
      </c>
      <c r="B20" s="11">
        <f>+B21+B22+B23</f>
        <v>156121</v>
      </c>
      <c r="C20" s="11">
        <f aca="true" t="shared" si="6" ref="C20:O20">+C21+C22+C23</f>
        <v>183373</v>
      </c>
      <c r="D20" s="11">
        <f t="shared" si="6"/>
        <v>190387</v>
      </c>
      <c r="E20" s="11">
        <f>+E21+E22+E23</f>
        <v>30676</v>
      </c>
      <c r="F20" s="11">
        <f>+F21+F22+F23</f>
        <v>76823</v>
      </c>
      <c r="G20" s="11">
        <f t="shared" si="6"/>
        <v>118443</v>
      </c>
      <c r="H20" s="11">
        <f t="shared" si="6"/>
        <v>90450</v>
      </c>
      <c r="I20" s="11">
        <f t="shared" si="6"/>
        <v>102929</v>
      </c>
      <c r="J20" s="11">
        <f t="shared" si="6"/>
        <v>48144</v>
      </c>
      <c r="K20" s="11">
        <f t="shared" si="6"/>
        <v>47055</v>
      </c>
      <c r="L20" s="11">
        <f t="shared" si="6"/>
        <v>109137</v>
      </c>
      <c r="M20" s="11">
        <f t="shared" si="6"/>
        <v>149353</v>
      </c>
      <c r="N20" s="11">
        <f t="shared" si="6"/>
        <v>46035</v>
      </c>
      <c r="O20" s="11">
        <f t="shared" si="6"/>
        <v>78183</v>
      </c>
      <c r="P20" s="11">
        <f t="shared" si="3"/>
        <v>1427109</v>
      </c>
      <c r="Q20"/>
      <c r="R20"/>
      <c r="S20"/>
    </row>
    <row r="21" spans="1:19" s="58" customFormat="1" ht="17.25" customHeight="1">
      <c r="A21" s="53" t="s">
        <v>16</v>
      </c>
      <c r="B21" s="64">
        <v>75547</v>
      </c>
      <c r="C21" s="64">
        <v>96637</v>
      </c>
      <c r="D21" s="64">
        <v>105339</v>
      </c>
      <c r="E21" s="64">
        <v>18154</v>
      </c>
      <c r="F21" s="64">
        <v>41266</v>
      </c>
      <c r="G21" s="64">
        <v>62486</v>
      </c>
      <c r="H21" s="64">
        <v>45333</v>
      </c>
      <c r="I21" s="64">
        <v>55602</v>
      </c>
      <c r="J21" s="64">
        <v>23853</v>
      </c>
      <c r="K21" s="64">
        <v>23938</v>
      </c>
      <c r="L21" s="64">
        <v>54373</v>
      </c>
      <c r="M21" s="64">
        <v>71873</v>
      </c>
      <c r="N21" s="64">
        <v>25110</v>
      </c>
      <c r="O21" s="64">
        <v>38967</v>
      </c>
      <c r="P21" s="11">
        <f t="shared" si="3"/>
        <v>738478</v>
      </c>
      <c r="Q21" s="65"/>
      <c r="R21"/>
      <c r="S21"/>
    </row>
    <row r="22" spans="1:19" s="58" customFormat="1" ht="17.25" customHeight="1">
      <c r="A22" s="53" t="s">
        <v>17</v>
      </c>
      <c r="B22" s="64">
        <v>75462</v>
      </c>
      <c r="C22" s="64">
        <v>79997</v>
      </c>
      <c r="D22" s="64">
        <v>79351</v>
      </c>
      <c r="E22" s="64">
        <v>11468</v>
      </c>
      <c r="F22" s="64">
        <v>33574</v>
      </c>
      <c r="G22" s="64">
        <v>52425</v>
      </c>
      <c r="H22" s="64">
        <v>42504</v>
      </c>
      <c r="I22" s="64">
        <v>44719</v>
      </c>
      <c r="J22" s="64">
        <v>23150</v>
      </c>
      <c r="K22" s="64">
        <v>21796</v>
      </c>
      <c r="L22" s="64">
        <v>52304</v>
      </c>
      <c r="M22" s="64">
        <v>73097</v>
      </c>
      <c r="N22" s="64">
        <v>18347</v>
      </c>
      <c r="O22" s="64">
        <v>36032</v>
      </c>
      <c r="P22" s="11">
        <f t="shared" si="3"/>
        <v>644226</v>
      </c>
      <c r="Q22" s="65"/>
      <c r="R22"/>
      <c r="S22"/>
    </row>
    <row r="23" spans="1:19" ht="17.25" customHeight="1">
      <c r="A23" s="12" t="s">
        <v>18</v>
      </c>
      <c r="B23" s="13">
        <v>5112</v>
      </c>
      <c r="C23" s="13">
        <v>6739</v>
      </c>
      <c r="D23" s="13">
        <v>5697</v>
      </c>
      <c r="E23" s="13">
        <v>1054</v>
      </c>
      <c r="F23" s="13">
        <v>1983</v>
      </c>
      <c r="G23" s="13">
        <v>3532</v>
      </c>
      <c r="H23" s="13">
        <v>2613</v>
      </c>
      <c r="I23" s="13">
        <v>2608</v>
      </c>
      <c r="J23" s="13">
        <v>1141</v>
      </c>
      <c r="K23" s="13">
        <v>1321</v>
      </c>
      <c r="L23" s="13">
        <v>2460</v>
      </c>
      <c r="M23" s="13">
        <v>4383</v>
      </c>
      <c r="N23" s="13">
        <v>2578</v>
      </c>
      <c r="O23" s="13">
        <v>3184</v>
      </c>
      <c r="P23" s="11">
        <f t="shared" si="3"/>
        <v>44405</v>
      </c>
      <c r="Q23"/>
      <c r="R23"/>
      <c r="S23"/>
    </row>
    <row r="24" spans="1:19" ht="17.25" customHeight="1">
      <c r="A24" s="16" t="s">
        <v>19</v>
      </c>
      <c r="B24" s="13">
        <f>+B25+B26</f>
        <v>118743</v>
      </c>
      <c r="C24" s="13">
        <f aca="true" t="shared" si="7" ref="C24:O24">+C25+C26</f>
        <v>171436</v>
      </c>
      <c r="D24" s="13">
        <f t="shared" si="7"/>
        <v>181069</v>
      </c>
      <c r="E24" s="13">
        <f>+E25+E26</f>
        <v>30779</v>
      </c>
      <c r="F24" s="13">
        <f>+F25+F26</f>
        <v>82852</v>
      </c>
      <c r="G24" s="13">
        <f t="shared" si="7"/>
        <v>108536</v>
      </c>
      <c r="H24" s="13">
        <f t="shared" si="7"/>
        <v>70881</v>
      </c>
      <c r="I24" s="13">
        <f t="shared" si="7"/>
        <v>54974</v>
      </c>
      <c r="J24" s="13">
        <f t="shared" si="7"/>
        <v>18716</v>
      </c>
      <c r="K24" s="13">
        <f t="shared" si="7"/>
        <v>23583</v>
      </c>
      <c r="L24" s="13">
        <f t="shared" si="7"/>
        <v>51057</v>
      </c>
      <c r="M24" s="13">
        <f t="shared" si="7"/>
        <v>71401</v>
      </c>
      <c r="N24" s="13">
        <f t="shared" si="7"/>
        <v>30846</v>
      </c>
      <c r="O24" s="13">
        <f t="shared" si="7"/>
        <v>58228</v>
      </c>
      <c r="P24" s="11">
        <f t="shared" si="3"/>
        <v>1073101</v>
      </c>
      <c r="Q24" s="44"/>
      <c r="R24"/>
      <c r="S24"/>
    </row>
    <row r="25" spans="1:19" ht="17.25" customHeight="1">
      <c r="A25" s="12" t="s">
        <v>32</v>
      </c>
      <c r="B25" s="13">
        <v>75636</v>
      </c>
      <c r="C25" s="13">
        <v>115604</v>
      </c>
      <c r="D25" s="13">
        <v>122622</v>
      </c>
      <c r="E25" s="13">
        <v>22794</v>
      </c>
      <c r="F25" s="13">
        <v>51915</v>
      </c>
      <c r="G25" s="13">
        <v>74709</v>
      </c>
      <c r="H25" s="13">
        <v>47423</v>
      </c>
      <c r="I25" s="13">
        <v>38268</v>
      </c>
      <c r="J25" s="13">
        <v>13824</v>
      </c>
      <c r="K25" s="13">
        <v>17645</v>
      </c>
      <c r="L25" s="13">
        <v>32967</v>
      </c>
      <c r="M25" s="13">
        <v>49705</v>
      </c>
      <c r="N25" s="13">
        <v>22243</v>
      </c>
      <c r="O25" s="13">
        <v>38397</v>
      </c>
      <c r="P25" s="11">
        <f t="shared" si="3"/>
        <v>723752</v>
      </c>
      <c r="Q25" s="43"/>
      <c r="R25"/>
      <c r="S25"/>
    </row>
    <row r="26" spans="1:19" ht="17.25" customHeight="1">
      <c r="A26" s="12" t="s">
        <v>33</v>
      </c>
      <c r="B26" s="13">
        <v>43107</v>
      </c>
      <c r="C26" s="13">
        <v>55832</v>
      </c>
      <c r="D26" s="13">
        <v>58447</v>
      </c>
      <c r="E26" s="13">
        <v>7985</v>
      </c>
      <c r="F26" s="13">
        <v>30937</v>
      </c>
      <c r="G26" s="13">
        <v>33827</v>
      </c>
      <c r="H26" s="13">
        <v>23458</v>
      </c>
      <c r="I26" s="13">
        <v>16706</v>
      </c>
      <c r="J26" s="13">
        <v>4892</v>
      </c>
      <c r="K26" s="13">
        <v>5938</v>
      </c>
      <c r="L26" s="13">
        <v>18090</v>
      </c>
      <c r="M26" s="13">
        <v>21696</v>
      </c>
      <c r="N26" s="13">
        <v>8603</v>
      </c>
      <c r="O26" s="13">
        <v>19831</v>
      </c>
      <c r="P26" s="11">
        <f t="shared" si="3"/>
        <v>349349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6279</v>
      </c>
      <c r="O27" s="11">
        <v>0</v>
      </c>
      <c r="P27" s="11">
        <f t="shared" si="3"/>
        <v>6279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1.03820515682166</v>
      </c>
      <c r="C32" s="79">
        <v>1.012748832310637</v>
      </c>
      <c r="D32" s="31">
        <v>0</v>
      </c>
      <c r="E32" s="31">
        <v>0</v>
      </c>
      <c r="F32" s="31">
        <v>0</v>
      </c>
      <c r="G32" s="31">
        <v>0</v>
      </c>
      <c r="H32" s="79">
        <v>1.006312042768937</v>
      </c>
      <c r="I32" s="31">
        <v>0</v>
      </c>
      <c r="J32" s="79">
        <v>1.09350166300358</v>
      </c>
      <c r="K32" s="79">
        <v>1.176593603910195</v>
      </c>
      <c r="L32" s="31">
        <v>0</v>
      </c>
      <c r="M32" s="79">
        <v>1.056027524077662</v>
      </c>
      <c r="N32" s="79">
        <v>1.12345971944991</v>
      </c>
      <c r="O32" s="79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1916049.2999999996</v>
      </c>
      <c r="C42" s="22">
        <f t="shared" si="10"/>
        <v>2773516.42</v>
      </c>
      <c r="D42" s="22">
        <f t="shared" si="10"/>
        <v>2711901.1799999997</v>
      </c>
      <c r="E42" s="22">
        <f t="shared" si="10"/>
        <v>589366.86</v>
      </c>
      <c r="F42" s="22">
        <f t="shared" si="10"/>
        <v>995524.6900000001</v>
      </c>
      <c r="G42" s="22">
        <f t="shared" si="10"/>
        <v>1575623.71</v>
      </c>
      <c r="H42" s="22">
        <f t="shared" si="10"/>
        <v>1336258.4200000002</v>
      </c>
      <c r="I42" s="22">
        <f t="shared" si="10"/>
        <v>1002951.8300000001</v>
      </c>
      <c r="J42" s="22">
        <f t="shared" si="10"/>
        <v>529748.78</v>
      </c>
      <c r="K42" s="22">
        <f t="shared" si="10"/>
        <v>556343.7899999999</v>
      </c>
      <c r="L42" s="22">
        <f t="shared" si="10"/>
        <v>855998.2200000001</v>
      </c>
      <c r="M42" s="22">
        <f t="shared" si="10"/>
        <v>1371320.27</v>
      </c>
      <c r="N42" s="22">
        <f t="shared" si="10"/>
        <v>658989.9199999999</v>
      </c>
      <c r="O42" s="22">
        <f t="shared" si="10"/>
        <v>1101207.1399999997</v>
      </c>
      <c r="P42" s="22">
        <f aca="true" t="shared" si="11" ref="P42:P47">SUM(B42:O42)</f>
        <v>17974800.53</v>
      </c>
      <c r="Q42"/>
      <c r="R42"/>
      <c r="S42"/>
    </row>
    <row r="43" spans="1:19" ht="17.25" customHeight="1">
      <c r="A43" s="16" t="s">
        <v>59</v>
      </c>
      <c r="B43" s="23">
        <f>SUM(B44:B52)</f>
        <v>1898591.8799999997</v>
      </c>
      <c r="C43" s="23">
        <f aca="true" t="shared" si="12" ref="C43:O43">SUM(C44:C52)</f>
        <v>2749284.44</v>
      </c>
      <c r="D43" s="23">
        <f t="shared" si="12"/>
        <v>2703790.42</v>
      </c>
      <c r="E43" s="23">
        <f t="shared" si="12"/>
        <v>589366.86</v>
      </c>
      <c r="F43" s="23">
        <f t="shared" si="12"/>
        <v>988273.0900000001</v>
      </c>
      <c r="G43" s="23">
        <f t="shared" si="12"/>
        <v>1552568.69</v>
      </c>
      <c r="H43" s="23">
        <f t="shared" si="12"/>
        <v>1336258.4200000002</v>
      </c>
      <c r="I43" s="23">
        <f t="shared" si="12"/>
        <v>994212.29</v>
      </c>
      <c r="J43" s="23">
        <f t="shared" si="12"/>
        <v>528176.27</v>
      </c>
      <c r="K43" s="23">
        <f t="shared" si="12"/>
        <v>550690.9299999999</v>
      </c>
      <c r="L43" s="23">
        <f t="shared" si="12"/>
        <v>854533.43</v>
      </c>
      <c r="M43" s="23">
        <f t="shared" si="12"/>
        <v>1362381.28</v>
      </c>
      <c r="N43" s="23">
        <f t="shared" si="12"/>
        <v>654639.5299999999</v>
      </c>
      <c r="O43" s="23">
        <f t="shared" si="12"/>
        <v>1097857.4999999998</v>
      </c>
      <c r="P43" s="23">
        <f t="shared" si="11"/>
        <v>17860625.029999997</v>
      </c>
      <c r="Q43"/>
      <c r="R43"/>
      <c r="S43"/>
    </row>
    <row r="44" spans="1:19" ht="17.25" customHeight="1">
      <c r="A44" s="34" t="s">
        <v>54</v>
      </c>
      <c r="B44" s="23">
        <f>ROUND(B30*B7,2)</f>
        <v>1807959.92</v>
      </c>
      <c r="C44" s="23">
        <f aca="true" t="shared" si="13" ref="C44:O44">ROUND(C30*C7,2)</f>
        <v>2688761.86</v>
      </c>
      <c r="D44" s="23">
        <f t="shared" si="13"/>
        <v>2697404.66</v>
      </c>
      <c r="E44" s="23">
        <f t="shared" si="13"/>
        <v>589366.86</v>
      </c>
      <c r="F44" s="23">
        <f t="shared" si="13"/>
        <v>986056.05</v>
      </c>
      <c r="G44" s="23">
        <f t="shared" si="13"/>
        <v>1549123.29</v>
      </c>
      <c r="H44" s="23">
        <f t="shared" si="13"/>
        <v>1317536.95</v>
      </c>
      <c r="I44" s="23">
        <f t="shared" si="13"/>
        <v>990835.37</v>
      </c>
      <c r="J44" s="23">
        <f t="shared" si="13"/>
        <v>498026.84</v>
      </c>
      <c r="K44" s="23">
        <f t="shared" si="13"/>
        <v>486572.86</v>
      </c>
      <c r="L44" s="23">
        <f t="shared" si="13"/>
        <v>852277.87</v>
      </c>
      <c r="M44" s="23">
        <f t="shared" si="13"/>
        <v>1243318.99</v>
      </c>
      <c r="N44" s="23">
        <f t="shared" si="13"/>
        <v>579161.69</v>
      </c>
      <c r="O44" s="23">
        <f t="shared" si="13"/>
        <v>1042624.19</v>
      </c>
      <c r="P44" s="23">
        <f t="shared" si="11"/>
        <v>17329027.4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69073.39</v>
      </c>
      <c r="C49" s="35">
        <f>ROUND((C32-1)*C44,2)</f>
        <v>34278.57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8316.35</v>
      </c>
      <c r="I49" s="36">
        <f t="shared" si="14"/>
        <v>0</v>
      </c>
      <c r="J49" s="35">
        <f>ROUND((J32-1)*J44,2)</f>
        <v>46566.34</v>
      </c>
      <c r="K49" s="35">
        <f>ROUND((K32-1)*K44,2)</f>
        <v>85925.65</v>
      </c>
      <c r="L49" s="36">
        <f t="shared" si="14"/>
        <v>0</v>
      </c>
      <c r="M49" s="35">
        <f>ROUND((M32-1)*M44,2)</f>
        <v>69660.08</v>
      </c>
      <c r="N49" s="35">
        <f>ROUND((N32-1)*N44,2)</f>
        <v>71503.14</v>
      </c>
      <c r="O49" s="35">
        <f>ROUND((O32-1)*O44,2)</f>
        <v>51117.76</v>
      </c>
      <c r="P49" s="23">
        <f aca="true" t="shared" si="15" ref="P49:P55">SUM(B49:O49)</f>
        <v>436441.28</v>
      </c>
      <c r="Q49"/>
      <c r="R49"/>
      <c r="S49"/>
    </row>
    <row r="50" spans="1:19" ht="17.25" customHeight="1">
      <c r="A50" s="12" t="s">
        <v>146</v>
      </c>
      <c r="B50" s="36">
        <v>34356.64</v>
      </c>
      <c r="C50" s="36">
        <v>41629.39</v>
      </c>
      <c r="D50" s="36">
        <v>0</v>
      </c>
      <c r="E50" s="36">
        <v>0</v>
      </c>
      <c r="F50" s="36">
        <v>0</v>
      </c>
      <c r="G50" s="36">
        <v>0</v>
      </c>
      <c r="H50" s="36">
        <v>22825.36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179868.46</v>
      </c>
      <c r="Q50"/>
      <c r="R50"/>
      <c r="S50"/>
    </row>
    <row r="51" spans="1:19" ht="17.25" customHeight="1">
      <c r="A51" s="12" t="s">
        <v>147</v>
      </c>
      <c r="B51" s="35">
        <v>-10135.1</v>
      </c>
      <c r="C51" s="35">
        <v>-15385.38</v>
      </c>
      <c r="D51" s="36">
        <v>0</v>
      </c>
      <c r="E51" s="36">
        <v>0</v>
      </c>
      <c r="F51" s="36">
        <v>0</v>
      </c>
      <c r="G51" s="36">
        <v>0</v>
      </c>
      <c r="H51" s="35">
        <v>-6992.24</v>
      </c>
      <c r="I51" s="36">
        <v>0</v>
      </c>
      <c r="J51" s="35">
        <v>-2753.04</v>
      </c>
      <c r="K51" s="35">
        <v>-2862.68</v>
      </c>
      <c r="L51" s="36">
        <v>0</v>
      </c>
      <c r="M51" s="35">
        <v>-7162.79</v>
      </c>
      <c r="N51" s="35">
        <v>-3666.66</v>
      </c>
      <c r="O51" s="35">
        <v>-5993.35</v>
      </c>
      <c r="P51" s="35">
        <f t="shared" si="15"/>
        <v>-54951.24</v>
      </c>
      <c r="Q51"/>
      <c r="R51"/>
      <c r="S51"/>
    </row>
    <row r="52" spans="1:19" ht="17.25" customHeight="1">
      <c r="A52" s="12" t="s">
        <v>148</v>
      </c>
      <c r="B52" s="35">
        <v>-2662.97</v>
      </c>
      <c r="C52" s="35">
        <v>0</v>
      </c>
      <c r="D52" s="36">
        <v>0</v>
      </c>
      <c r="E52" s="36">
        <v>0</v>
      </c>
      <c r="F52" s="36">
        <v>0</v>
      </c>
      <c r="G52" s="36">
        <v>0</v>
      </c>
      <c r="H52" s="35">
        <v>-5428</v>
      </c>
      <c r="I52" s="36">
        <v>0</v>
      </c>
      <c r="J52" s="35">
        <v>-18803.13</v>
      </c>
      <c r="K52" s="35">
        <v>-19538.55</v>
      </c>
      <c r="L52" s="36">
        <v>0</v>
      </c>
      <c r="M52" s="36">
        <v>0</v>
      </c>
      <c r="N52" s="35">
        <v>-1008.9</v>
      </c>
      <c r="O52" s="35">
        <v>0</v>
      </c>
      <c r="P52" s="35">
        <f t="shared" si="15"/>
        <v>-47441.549999999996</v>
      </c>
      <c r="Q52"/>
      <c r="R52"/>
      <c r="S52"/>
    </row>
    <row r="53" spans="1:19" ht="17.25" customHeight="1">
      <c r="A53" s="16" t="s">
        <v>60</v>
      </c>
      <c r="B53" s="36">
        <v>17457.42</v>
      </c>
      <c r="C53" s="36">
        <v>24231.98</v>
      </c>
      <c r="D53" s="36">
        <v>8110.76</v>
      </c>
      <c r="E53" s="19">
        <v>0</v>
      </c>
      <c r="F53" s="36">
        <v>7251.6</v>
      </c>
      <c r="G53" s="36">
        <v>23055.02</v>
      </c>
      <c r="H53" s="36">
        <v>0</v>
      </c>
      <c r="I53" s="36">
        <v>8739.54</v>
      </c>
      <c r="J53" s="36">
        <v>1572.51</v>
      </c>
      <c r="K53" s="36">
        <v>5652.86</v>
      </c>
      <c r="L53" s="36">
        <v>1464.79</v>
      </c>
      <c r="M53" s="36">
        <v>8938.99</v>
      </c>
      <c r="N53" s="36">
        <v>4350.39</v>
      </c>
      <c r="O53" s="36">
        <v>3349.64</v>
      </c>
      <c r="P53" s="36">
        <f t="shared" si="15"/>
        <v>114175.5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-195291.95999999996</v>
      </c>
      <c r="C57" s="35">
        <f t="shared" si="16"/>
        <v>-230021.49999999997</v>
      </c>
      <c r="D57" s="35">
        <f t="shared" si="16"/>
        <v>6000889.12</v>
      </c>
      <c r="E57" s="35">
        <f t="shared" si="16"/>
        <v>-145464.94</v>
      </c>
      <c r="F57" s="35">
        <f t="shared" si="16"/>
        <v>-75506.71</v>
      </c>
      <c r="G57" s="35">
        <f t="shared" si="16"/>
        <v>3124298.43</v>
      </c>
      <c r="H57" s="35">
        <f t="shared" si="16"/>
        <v>-107352.95</v>
      </c>
      <c r="I57" s="35">
        <f t="shared" si="16"/>
        <v>1975632.3399999999</v>
      </c>
      <c r="J57" s="35">
        <f t="shared" si="16"/>
        <v>-44025.92999999999</v>
      </c>
      <c r="K57" s="35">
        <f t="shared" si="16"/>
        <v>-50504.329999999994</v>
      </c>
      <c r="L57" s="35">
        <f t="shared" si="16"/>
        <v>1983837.8</v>
      </c>
      <c r="M57" s="35">
        <f t="shared" si="16"/>
        <v>-118131.37</v>
      </c>
      <c r="N57" s="35">
        <f t="shared" si="16"/>
        <v>-50642.74</v>
      </c>
      <c r="O57" s="35">
        <f t="shared" si="16"/>
        <v>-124004.55</v>
      </c>
      <c r="P57" s="35">
        <f aca="true" t="shared" si="17" ref="P57:P65">SUM(B57:O57)</f>
        <v>11943710.709999999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-181440.59999999998</v>
      </c>
      <c r="C58" s="35">
        <f t="shared" si="18"/>
        <v>-209117.61999999997</v>
      </c>
      <c r="D58" s="35">
        <f t="shared" si="18"/>
        <v>-189034.49</v>
      </c>
      <c r="E58" s="35">
        <f t="shared" si="18"/>
        <v>-30671.9</v>
      </c>
      <c r="F58" s="35">
        <f t="shared" si="18"/>
        <v>-65600.8</v>
      </c>
      <c r="G58" s="35">
        <f t="shared" si="18"/>
        <v>-210371.57</v>
      </c>
      <c r="H58" s="35">
        <f t="shared" si="18"/>
        <v>-88446.7</v>
      </c>
      <c r="I58" s="35">
        <f t="shared" si="18"/>
        <v>-121969.48000000001</v>
      </c>
      <c r="J58" s="35">
        <f t="shared" si="18"/>
        <v>-34787.479999999996</v>
      </c>
      <c r="K58" s="35">
        <f t="shared" si="18"/>
        <v>-46587.06</v>
      </c>
      <c r="L58" s="35">
        <f t="shared" si="18"/>
        <v>-60186.75</v>
      </c>
      <c r="M58" s="35">
        <f t="shared" si="18"/>
        <v>-106069.55</v>
      </c>
      <c r="N58" s="35">
        <f t="shared" si="18"/>
        <v>-45739.1</v>
      </c>
      <c r="O58" s="35">
        <f t="shared" si="18"/>
        <v>-115240</v>
      </c>
      <c r="P58" s="35">
        <f t="shared" si="17"/>
        <v>-1505263.1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-138601.9</v>
      </c>
      <c r="C59" s="55">
        <f aca="true" t="shared" si="19" ref="C59:O59">-ROUND(C9*$D$3,2)</f>
        <v>-202779.4</v>
      </c>
      <c r="D59" s="55">
        <f t="shared" si="19"/>
        <v>-164341.7</v>
      </c>
      <c r="E59" s="55">
        <f t="shared" si="19"/>
        <v>-30671.9</v>
      </c>
      <c r="F59" s="55">
        <f t="shared" si="19"/>
        <v>-65600.8</v>
      </c>
      <c r="G59" s="55">
        <f t="shared" si="19"/>
        <v>-120103.3</v>
      </c>
      <c r="H59" s="55">
        <v>-88446.7</v>
      </c>
      <c r="I59" s="55">
        <f t="shared" si="19"/>
        <v>-47962.2</v>
      </c>
      <c r="J59" s="55">
        <f t="shared" si="19"/>
        <v>-24209</v>
      </c>
      <c r="K59" s="55">
        <f t="shared" si="19"/>
        <v>-31630.8</v>
      </c>
      <c r="L59" s="55">
        <f t="shared" si="19"/>
        <v>-38214.1</v>
      </c>
      <c r="M59" s="55">
        <f t="shared" si="19"/>
        <v>-71779.9</v>
      </c>
      <c r="N59" s="55">
        <f t="shared" si="19"/>
        <v>-45739.1</v>
      </c>
      <c r="O59" s="55">
        <f t="shared" si="19"/>
        <v>-115240</v>
      </c>
      <c r="P59" s="55">
        <f t="shared" si="17"/>
        <v>-1185320.8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35">
        <v>-4.3</v>
      </c>
      <c r="C61" s="35">
        <v>-4.3</v>
      </c>
      <c r="D61" s="19">
        <v>-47.3</v>
      </c>
      <c r="E61" s="19">
        <v>0</v>
      </c>
      <c r="F61" s="19">
        <v>0</v>
      </c>
      <c r="G61" s="19">
        <v>-43</v>
      </c>
      <c r="H61" s="19">
        <v>0</v>
      </c>
      <c r="I61" s="19">
        <v>-90.3</v>
      </c>
      <c r="J61" s="35">
        <v>-10.57</v>
      </c>
      <c r="K61" s="19">
        <v>-14.94</v>
      </c>
      <c r="L61" s="19">
        <v>-21.95</v>
      </c>
      <c r="M61" s="19">
        <v>-34.24</v>
      </c>
      <c r="N61" s="19">
        <v>0</v>
      </c>
      <c r="O61" s="19">
        <v>0</v>
      </c>
      <c r="P61" s="35">
        <f t="shared" si="17"/>
        <v>-270.9</v>
      </c>
      <c r="Q61"/>
      <c r="R61"/>
      <c r="S61"/>
    </row>
    <row r="62" spans="1:19" ht="18.75" customHeight="1">
      <c r="A62" s="12" t="s">
        <v>66</v>
      </c>
      <c r="B62" s="35">
        <v>-4446.2</v>
      </c>
      <c r="C62" s="35">
        <v>-1745.8</v>
      </c>
      <c r="D62" s="19">
        <v>-1969.4</v>
      </c>
      <c r="E62" s="19">
        <v>0</v>
      </c>
      <c r="F62" s="19">
        <v>0</v>
      </c>
      <c r="G62" s="19">
        <v>-2648.8</v>
      </c>
      <c r="H62" s="19">
        <v>0</v>
      </c>
      <c r="I62" s="19">
        <v>-1775.9</v>
      </c>
      <c r="J62" s="35">
        <v>-147.92</v>
      </c>
      <c r="K62" s="19">
        <v>-209.14</v>
      </c>
      <c r="L62" s="19">
        <v>-307.25</v>
      </c>
      <c r="M62" s="19">
        <v>-479.49</v>
      </c>
      <c r="N62" s="19">
        <v>0</v>
      </c>
      <c r="O62" s="19">
        <v>0</v>
      </c>
      <c r="P62" s="35">
        <f t="shared" si="17"/>
        <v>-13729.9</v>
      </c>
      <c r="Q62"/>
      <c r="R62"/>
      <c r="S62"/>
    </row>
    <row r="63" spans="1:19" ht="18.75" customHeight="1">
      <c r="A63" s="12" t="s">
        <v>67</v>
      </c>
      <c r="B63" s="35">
        <v>-38388.2</v>
      </c>
      <c r="C63" s="35">
        <v>-4588.12</v>
      </c>
      <c r="D63" s="19">
        <v>-22676.09</v>
      </c>
      <c r="E63" s="19">
        <v>0</v>
      </c>
      <c r="F63" s="19">
        <v>0</v>
      </c>
      <c r="G63" s="19">
        <v>-87576.47</v>
      </c>
      <c r="H63" s="19">
        <v>0</v>
      </c>
      <c r="I63" s="19">
        <v>-72141.08</v>
      </c>
      <c r="J63" s="35">
        <v>-10419.99</v>
      </c>
      <c r="K63" s="19">
        <v>-14732.18</v>
      </c>
      <c r="L63" s="19">
        <v>-21643.45</v>
      </c>
      <c r="M63" s="19">
        <v>-33775.92</v>
      </c>
      <c r="N63" s="19">
        <v>0</v>
      </c>
      <c r="O63" s="19">
        <v>0</v>
      </c>
      <c r="P63" s="35">
        <f t="shared" si="17"/>
        <v>-305941.5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-13851.36</v>
      </c>
      <c r="C65" s="55">
        <f t="shared" si="20"/>
        <v>-20903.88</v>
      </c>
      <c r="D65" s="35">
        <f t="shared" si="20"/>
        <v>6189923.61</v>
      </c>
      <c r="E65" s="35">
        <f t="shared" si="20"/>
        <v>-114793.04000000001</v>
      </c>
      <c r="F65" s="35">
        <f t="shared" si="20"/>
        <v>-9905.91</v>
      </c>
      <c r="G65" s="35">
        <f t="shared" si="20"/>
        <v>3334670</v>
      </c>
      <c r="H65" s="35">
        <f t="shared" si="20"/>
        <v>-18906.25</v>
      </c>
      <c r="I65" s="35">
        <f t="shared" si="20"/>
        <v>2097601.82</v>
      </c>
      <c r="J65" s="35">
        <f t="shared" si="20"/>
        <v>-9238.45</v>
      </c>
      <c r="K65" s="35">
        <f t="shared" si="20"/>
        <v>-3917.27</v>
      </c>
      <c r="L65" s="35">
        <f t="shared" si="20"/>
        <v>2044024.55</v>
      </c>
      <c r="M65" s="35">
        <f t="shared" si="20"/>
        <v>-12061.82</v>
      </c>
      <c r="N65" s="55">
        <f t="shared" si="20"/>
        <v>-4903.64</v>
      </c>
      <c r="O65" s="55">
        <f t="shared" si="20"/>
        <v>-8764.55</v>
      </c>
      <c r="P65" s="55">
        <f t="shared" si="17"/>
        <v>13448973.81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-60000</v>
      </c>
      <c r="Q69"/>
      <c r="R69"/>
      <c r="S69"/>
    </row>
    <row r="70" spans="1:19" ht="18.75" customHeight="1">
      <c r="A70" s="34" t="s">
        <v>74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55">
        <f>SUM(B70:O70)</f>
        <v>-140909.09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-775.1</v>
      </c>
      <c r="D76" s="19">
        <v>0</v>
      </c>
      <c r="E76" s="19">
        <v>0</v>
      </c>
      <c r="F76" s="19">
        <v>0</v>
      </c>
      <c r="G76" s="19">
        <v>0</v>
      </c>
      <c r="H76" s="55">
        <v>-1348</v>
      </c>
      <c r="I76" s="19">
        <v>0</v>
      </c>
      <c r="J76" s="55">
        <v>-60.66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55">
        <f>SUM(B76:O76)</f>
        <v>-2183.7599999999998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55">
        <v>6210000</v>
      </c>
      <c r="E78" s="19">
        <v>0</v>
      </c>
      <c r="F78" s="19">
        <v>0</v>
      </c>
      <c r="G78" s="55">
        <v>3348000</v>
      </c>
      <c r="H78" s="19">
        <v>0</v>
      </c>
      <c r="I78" s="55">
        <v>2106000</v>
      </c>
      <c r="J78" s="19">
        <v>0</v>
      </c>
      <c r="K78" s="19">
        <v>0</v>
      </c>
      <c r="L78" s="55">
        <v>2052000</v>
      </c>
      <c r="M78" s="19">
        <v>0</v>
      </c>
      <c r="N78" s="19">
        <v>0</v>
      </c>
      <c r="O78" s="19">
        <v>0</v>
      </c>
      <c r="P78" s="55">
        <f>SUM(B78:O78)</f>
        <v>13716000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1720757.3399999996</v>
      </c>
      <c r="C105" s="24">
        <f t="shared" si="22"/>
        <v>2543494.92</v>
      </c>
      <c r="D105" s="24">
        <f t="shared" si="22"/>
        <v>8712790.299999999</v>
      </c>
      <c r="E105" s="24">
        <f t="shared" si="22"/>
        <v>443901.9199999999</v>
      </c>
      <c r="F105" s="24">
        <f t="shared" si="22"/>
        <v>920017.98</v>
      </c>
      <c r="G105" s="24">
        <f t="shared" si="22"/>
        <v>4699922.14</v>
      </c>
      <c r="H105" s="24">
        <f aca="true" t="shared" si="23" ref="H105:M105">+H106+H107</f>
        <v>1228905.4700000002</v>
      </c>
      <c r="I105" s="24">
        <f t="shared" si="23"/>
        <v>2978584.17</v>
      </c>
      <c r="J105" s="24">
        <f t="shared" si="23"/>
        <v>485722.85000000003</v>
      </c>
      <c r="K105" s="24">
        <f t="shared" si="23"/>
        <v>505839.4599999999</v>
      </c>
      <c r="L105" s="24">
        <f t="shared" si="23"/>
        <v>2839836.02</v>
      </c>
      <c r="M105" s="24">
        <f t="shared" si="23"/>
        <v>1253188.9</v>
      </c>
      <c r="N105" s="24">
        <f>+N106+N107</f>
        <v>608347.1799999999</v>
      </c>
      <c r="O105" s="24">
        <f>+O106+O107</f>
        <v>977202.5899999997</v>
      </c>
      <c r="P105" s="41">
        <f t="shared" si="21"/>
        <v>29918511.239999995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1703299.9199999997</v>
      </c>
      <c r="C106" s="24">
        <f t="shared" si="24"/>
        <v>2519262.94</v>
      </c>
      <c r="D106" s="24">
        <f t="shared" si="24"/>
        <v>8704679.54</v>
      </c>
      <c r="E106" s="24">
        <f t="shared" si="24"/>
        <v>443901.9199999999</v>
      </c>
      <c r="F106" s="24">
        <f t="shared" si="24"/>
        <v>912766.38</v>
      </c>
      <c r="G106" s="24">
        <f t="shared" si="24"/>
        <v>4676867.12</v>
      </c>
      <c r="H106" s="24">
        <f t="shared" si="24"/>
        <v>1228905.4700000002</v>
      </c>
      <c r="I106" s="24">
        <f t="shared" si="24"/>
        <v>2969844.63</v>
      </c>
      <c r="J106" s="24">
        <f t="shared" si="24"/>
        <v>484150.34</v>
      </c>
      <c r="K106" s="24">
        <f t="shared" si="24"/>
        <v>500186.5999999999</v>
      </c>
      <c r="L106" s="24">
        <f t="shared" si="24"/>
        <v>2838371.23</v>
      </c>
      <c r="M106" s="24">
        <f t="shared" si="24"/>
        <v>1244249.91</v>
      </c>
      <c r="N106" s="24">
        <f t="shared" si="24"/>
        <v>603996.7899999999</v>
      </c>
      <c r="O106" s="24">
        <f t="shared" si="24"/>
        <v>973852.9499999997</v>
      </c>
      <c r="P106" s="41">
        <f t="shared" si="21"/>
        <v>29804335.74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17457.42</v>
      </c>
      <c r="C107" s="24">
        <f t="shared" si="25"/>
        <v>24231.98</v>
      </c>
      <c r="D107" s="24">
        <f t="shared" si="25"/>
        <v>8110.76</v>
      </c>
      <c r="E107" s="24">
        <f t="shared" si="25"/>
        <v>0</v>
      </c>
      <c r="F107" s="24">
        <f t="shared" si="25"/>
        <v>7251.6</v>
      </c>
      <c r="G107" s="24">
        <f t="shared" si="25"/>
        <v>23055.02</v>
      </c>
      <c r="H107" s="24">
        <f aca="true" t="shared" si="26" ref="H107:M107">IF(+H53+H103+H108&lt;0,0,(H53+H103+H108))</f>
        <v>0</v>
      </c>
      <c r="I107" s="24">
        <f t="shared" si="26"/>
        <v>8739.54</v>
      </c>
      <c r="J107" s="24">
        <f t="shared" si="26"/>
        <v>1572.51</v>
      </c>
      <c r="K107" s="24">
        <f t="shared" si="26"/>
        <v>5652.86</v>
      </c>
      <c r="L107" s="24">
        <f t="shared" si="26"/>
        <v>1464.79</v>
      </c>
      <c r="M107" s="24">
        <f t="shared" si="26"/>
        <v>8938.99</v>
      </c>
      <c r="N107" s="24">
        <f>IF(+N53+N103+N108&lt;0,0,(N53+N103+N108))</f>
        <v>4350.39</v>
      </c>
      <c r="O107" s="24">
        <f>IF(+O53+O103+O108&lt;0,0,(O53+O103+O108))</f>
        <v>3349.64</v>
      </c>
      <c r="P107" s="41">
        <f t="shared" si="21"/>
        <v>114175.5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29918511.25</v>
      </c>
      <c r="Q113" s="45"/>
    </row>
    <row r="114" spans="1:16" ht="18.75" customHeight="1">
      <c r="A114" s="26" t="s">
        <v>113</v>
      </c>
      <c r="B114" s="27">
        <v>207168.23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207168.23</v>
      </c>
    </row>
    <row r="115" spans="1:16" ht="18.75" customHeight="1">
      <c r="A115" s="26" t="s">
        <v>114</v>
      </c>
      <c r="B115" s="27">
        <v>1513589.12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1513589.12</v>
      </c>
    </row>
    <row r="116" spans="1:16" ht="18.75" customHeight="1">
      <c r="A116" s="26" t="s">
        <v>115</v>
      </c>
      <c r="B116" s="38">
        <v>0</v>
      </c>
      <c r="C116" s="27">
        <v>2543494.92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2543494.92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443901.92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443901.92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920017.98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920017.98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1228905.47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1228905.47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485722.85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485722.85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505839.46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505839.46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4699922.14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4699922.14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2978584.17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2978584.17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2839836.02</v>
      </c>
      <c r="M143" s="38">
        <v>0</v>
      </c>
      <c r="N143" s="38">
        <v>0</v>
      </c>
      <c r="O143" s="38">
        <v>0</v>
      </c>
      <c r="P143" s="39">
        <f t="shared" si="28"/>
        <v>2839836.02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8712790.29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8712790.29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1253188.91</v>
      </c>
      <c r="N145" s="71">
        <v>0</v>
      </c>
      <c r="O145" s="71">
        <v>0</v>
      </c>
      <c r="P145" s="39">
        <f t="shared" si="28"/>
        <v>1253188.91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608347.18</v>
      </c>
      <c r="O146" s="71">
        <v>0</v>
      </c>
      <c r="P146" s="39">
        <f>SUM(B146:O146)</f>
        <v>608347.18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977202.59</v>
      </c>
      <c r="P147" s="76">
        <f>SUM(B147:O147)</f>
        <v>977202.59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2019-08-15T19:56:14Z</dcterms:modified>
  <cp:category/>
  <cp:version/>
  <cp:contentType/>
  <cp:contentStatus/>
</cp:coreProperties>
</file>