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CONCESSÃO'!$A$1:$Q$134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<sst xmlns="http://schemas.openxmlformats.org/spreadsheetml/2006/main" count="166" uniqueCount="164">
  <si>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</si>
  <si>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</si>
  <si>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</si>
  <si>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</si>
  <si>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</si>
  <si>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</si>
  <si>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</si>
  <si>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</si>
  <si>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</si>
  <si>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</si>
  <si>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</si>
  <si>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</si>
  <si>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</si>
  <si>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</si>
  <si>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</si>
  <si>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</si>
  <si>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</si>
  <si>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</si>
  <si>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</si>
  <si>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</si>
  <si>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</si>
  <si>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</si>
  <si>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</si>
  <si>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</si>
  <si>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</si>
  <si>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</si>
  <si>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</si>
  <si>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</si>
  <si>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</si>
  <si>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</si>
  <si>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</si>
  <si>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</si>
  <si>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</si>
  <si>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</si>
  <si>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</si>
  <si>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</si>
  <si>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</si>
  <si>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</si>
  <si>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</si>
  <si>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</si>
  <si>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</si>
  <si>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</si>
  <si>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</si>
  <si>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</si>
  <si>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</si>
  <si>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</si>
  <si>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</si>
  <si>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</si>
  <si>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</si>
  <si>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</si>
  <si>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</si>
  <si>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</si>
  <si>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</si>
  <si>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</si>
  <si>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</si>
  <si>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</si>
  <si>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</si>
  <si>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</si>
  <si>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</si>
  <si>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</si>
  <si>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</si>
  <si>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</si>
  <si>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</si>
  <si>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</si>
  <si>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</si>
  <si>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</si>
  <si>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</si>
  <si>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</si>
  <si>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</si>
  <si>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</si>
  <si>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</si>
  <si>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</si>
  <si>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</si>
  <si>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</si>
  <si>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</si>
  <si>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</si>
  <si>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</si>
  <si>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</si>
  <si>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</si>
  <si>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</si>
  <si>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</si>
  <si>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</si>
  <si>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</si>
  <si>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</si>
  <si>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</si>
  <si>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</si>
  <si>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</si>
  <si>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</si>
  <si>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</si>
  <si>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</si>
  <si>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</si>
  <si>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</si>
  <si>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</si>
  <si>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</si>
  <si>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</si>
  <si>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</si>
  <si>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</si>
  <si>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</si>
  <si>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</si>
  <si>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</si>
  <si>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</si>
  <si>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</si>
  <si>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</si>
  <si>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</si>
  <si>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</si>
  <si>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</si>
  <si>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</si>
  <si>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</si>
  <si>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</si>
  <si>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</si>
  <si>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</si>
  <si>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</si>
  <si>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</si>
  <si>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</si>
  <si>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</si>
  <si>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</si>
  <si>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</si>
  <si>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</si>
  <si>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</si>
  <si>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</si>
  <si>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</si>
  <si>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</si>
  <si>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</si>
  <si>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</si>
  <si>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</si>
  <si>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</si>
  <si>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</si>
  <si>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</si>
  <si>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</si>
  <si>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</si>
  <si>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</si>
  <si>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</si>
  <si>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</si>
  <si>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</si>
  <si>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</si>
  <si>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</si>
  <si>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</si>
  <si>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</si>
  <si>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</si>
  <si>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</si>
  <si>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</si>
  <si>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</si>
  <si>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</si>
  <si>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</si>
  <si>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</si>
  <si>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</si>
  <si>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</si>
  <si>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</si>
  <si>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</si>
  <si>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</si>
  <si>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</si>
  <si>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02/08/19 - VENCIMENTO 09/08/19</t>
  </si>
  <si>
    <t>Consórcio       Sudoeste</t>
  </si>
  <si>
    <t>6.3. Revisão de Remuneração pelo Transporte Coletivo ¹</t>
  </si>
  <si>
    <t>¹ Pagamento de combustível não fóssil de mai/19.</t>
  </si>
  <si>
    <t>² Remuneração das linhas da USP jun/19.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</si>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</sst>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showGridLines="0" tabSelected="1" zoomScale="80" zoomScaleNormal="80" zoomScaleSheetLayoutView="70" zoomScalePageLayoutView="0" workbookViewId="0" topLeftCell="B1">
      <selection activeCell="B6" sqref="B6"/>
    </sheetView>
  </sheetViews>
  <sheetFormatPr defaultColWidth="9.00390625" defaultRowHeight="14.25"/>
  <cols>
    <col min="1" max="1" width="82.00390625" style="1" bestFit="1" customWidth="1"/>
    <col min="2" max="16" width="17.375" style="1" customWidth="1"/>
    <col min="17" max="17" width="18.75390625" style="1" customWidth="1"/>
    <col min="18" max="18" width="15.625" style="1" bestFit="1" customWidth="1"/>
    <col min="19" max="19" width="10.125" style="1" bestFit="1" customWidth="1"/>
    <col min="20" max="16384" width="9.00390625" style="1" customWidth="1"/>
  </cols>
  <sheetData>
    <row r="1" spans="1:17" ht="2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1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>
      <c r="A3" s="4"/>
      <c r="B3" s="5"/>
      <c r="C3" s="4" t="s">
        <v>7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5.75">
      <c r="A4" s="83" t="s">
        <v>8</v>
      </c>
      <c r="B4" s="85" t="s">
        <v>27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"/>
      <c r="P4" s="4"/>
      <c r="Q4" s="84" t="s">
        <v>9</v>
      </c>
    </row>
    <row r="5" spans="1:17" ht="38.25">
      <c r="A5" s="83"/>
      <c r="B5" s="28" t="s">
        <v>5</v>
      </c>
      <c r="C5" s="28" t="s">
        <v>6</v>
      </c>
      <c r="D5" s="68" t="s">
        <v>41</v>
      </c>
      <c r="E5" s="68" t="s">
        <v>26</v>
      </c>
      <c r="F5" s="68" t="s">
        <v>25</v>
      </c>
      <c r="G5" s="28" t="s">
        <v>39</v>
      </c>
      <c r="H5" s="28" t="s">
        <v>36</v>
      </c>
      <c r="I5" s="28" t="s">
        <v>40</v>
      </c>
      <c r="J5" s="28" t="s">
        <v>37</v>
      </c>
      <c r="K5" s="28" t="s">
        <v>38</v>
      </c>
      <c r="L5" s="28" t="s">
        <v>41</v>
      </c>
      <c r="M5" s="28" t="s">
        <v>42</v>
      </c>
      <c r="N5" s="28" t="s">
        <v>43</v>
      </c>
      <c r="O5" s="28" t="s">
        <v>44</v>
      </c>
      <c r="P5" s="28" t="s">
        <v>152</v>
      </c>
      <c r="Q5" s="83"/>
    </row>
    <row r="6" spans="1:17" ht="18.75" customHeight="1">
      <c r="A6" s="83"/>
      <c r="B6" s="3" t="s">
        <v>156</v>
      </c>
      <c r="C6" s="3" t="s">
        <v>157</v>
      </c>
      <c r="D6" s="3" t="s">
        <v>0</v>
      </c>
      <c r="E6" s="3" t="s">
        <v>35</v>
      </c>
      <c r="F6" s="3" t="s">
        <v>35</v>
      </c>
      <c r="G6" s="3" t="s">
        <v>1</v>
      </c>
      <c r="H6" s="3" t="s">
        <v>158</v>
      </c>
      <c r="I6" s="3" t="s">
        <v>2</v>
      </c>
      <c r="J6" s="3" t="s">
        <v>159</v>
      </c>
      <c r="K6" s="3" t="s">
        <v>160</v>
      </c>
      <c r="L6" s="3" t="s">
        <v>3</v>
      </c>
      <c r="M6" s="3" t="s">
        <v>161</v>
      </c>
      <c r="N6" s="3" t="s">
        <v>162</v>
      </c>
      <c r="O6" s="3" t="s">
        <v>163</v>
      </c>
      <c r="P6" s="3" t="s">
        <v>4</v>
      </c>
      <c r="Q6" s="83"/>
    </row>
    <row r="7" spans="1:20" ht="17.25" customHeight="1">
      <c r="A7" s="8" t="s">
        <v>21</v>
      </c>
      <c r="B7" s="9">
        <f aca="true" t="shared" si="0" ref="B7:Q7">+B8+B20+B24+B27</f>
        <v>527105</v>
      </c>
      <c r="C7" s="9">
        <f t="shared" si="0"/>
        <v>696145</v>
      </c>
      <c r="D7" s="9">
        <f t="shared" si="0"/>
        <v>670168</v>
      </c>
      <c r="E7" s="9">
        <f>+E8+E20+E24+E27</f>
        <v>101838</v>
      </c>
      <c r="F7" s="9">
        <f>+F8+F20+F24+F27</f>
        <v>293367</v>
      </c>
      <c r="G7" s="9">
        <f t="shared" si="0"/>
        <v>449102</v>
      </c>
      <c r="H7" s="9">
        <f t="shared" si="0"/>
        <v>331058</v>
      </c>
      <c r="I7" s="9">
        <f t="shared" si="0"/>
        <v>284468</v>
      </c>
      <c r="J7" s="9">
        <f t="shared" si="0"/>
        <v>141050</v>
      </c>
      <c r="K7" s="9">
        <f t="shared" si="0"/>
        <v>145619</v>
      </c>
      <c r="L7" s="9">
        <f t="shared" si="0"/>
        <v>299563</v>
      </c>
      <c r="M7" s="9">
        <f t="shared" si="0"/>
        <v>434511</v>
      </c>
      <c r="N7" s="9">
        <f t="shared" si="0"/>
        <v>149715</v>
      </c>
      <c r="O7" s="9">
        <f t="shared" si="0"/>
        <v>308735</v>
      </c>
      <c r="P7" s="9">
        <v>0</v>
      </c>
      <c r="Q7" s="9">
        <f t="shared" si="0"/>
        <v>4832444</v>
      </c>
      <c r="R7" s="42"/>
      <c r="S7"/>
      <c r="T7"/>
    </row>
    <row r="8" spans="1:20" ht="17.25" customHeight="1">
      <c r="A8" s="10" t="s">
        <v>32</v>
      </c>
      <c r="B8" s="11">
        <f>B9+B12+B16</f>
        <v>263235</v>
      </c>
      <c r="C8" s="11">
        <f aca="true" t="shared" si="1" ref="C8:O8">C9+C12+C16</f>
        <v>358467</v>
      </c>
      <c r="D8" s="11">
        <f t="shared" si="1"/>
        <v>318576</v>
      </c>
      <c r="E8" s="11">
        <f>E9+E12+E16</f>
        <v>45824</v>
      </c>
      <c r="F8" s="11">
        <f>F9+F12+F16</f>
        <v>140112</v>
      </c>
      <c r="G8" s="11">
        <f t="shared" si="1"/>
        <v>231780</v>
      </c>
      <c r="H8" s="11">
        <f t="shared" si="1"/>
        <v>177614</v>
      </c>
      <c r="I8" s="11">
        <f t="shared" si="1"/>
        <v>129976</v>
      </c>
      <c r="J8" s="11">
        <f t="shared" si="1"/>
        <v>73603</v>
      </c>
      <c r="K8" s="11">
        <f t="shared" si="1"/>
        <v>75615</v>
      </c>
      <c r="L8" s="11">
        <f t="shared" si="1"/>
        <v>141225</v>
      </c>
      <c r="M8" s="11">
        <f t="shared" si="1"/>
        <v>216609</v>
      </c>
      <c r="N8" s="11">
        <f t="shared" si="1"/>
        <v>72220</v>
      </c>
      <c r="O8" s="11">
        <f t="shared" si="1"/>
        <v>177893</v>
      </c>
      <c r="P8" s="11">
        <v>0</v>
      </c>
      <c r="Q8" s="11">
        <f>SUM(B8:O8)</f>
        <v>2422749</v>
      </c>
      <c r="R8"/>
      <c r="S8"/>
      <c r="T8"/>
    </row>
    <row r="9" spans="1:20" ht="17.25" customHeight="1">
      <c r="A9" s="15" t="s">
        <v>10</v>
      </c>
      <c r="B9" s="13">
        <f>+B10+B11</f>
        <v>30880</v>
      </c>
      <c r="C9" s="13">
        <f aca="true" t="shared" si="2" ref="C9:O9">+C10+C11</f>
        <v>44034</v>
      </c>
      <c r="D9" s="13">
        <f t="shared" si="2"/>
        <v>36786</v>
      </c>
      <c r="E9" s="13">
        <f>+E10+E11</f>
        <v>6210</v>
      </c>
      <c r="F9" s="13">
        <f>+F10+F11</f>
        <v>15079</v>
      </c>
      <c r="G9" s="13">
        <f t="shared" si="2"/>
        <v>26955</v>
      </c>
      <c r="H9" s="13">
        <f t="shared" si="2"/>
        <v>19780</v>
      </c>
      <c r="I9" s="13">
        <f t="shared" si="2"/>
        <v>10835</v>
      </c>
      <c r="J9" s="13">
        <f t="shared" si="2"/>
        <v>5496</v>
      </c>
      <c r="K9" s="13">
        <f t="shared" si="2"/>
        <v>7103</v>
      </c>
      <c r="L9" s="13">
        <f t="shared" si="2"/>
        <v>8298</v>
      </c>
      <c r="M9" s="13">
        <f t="shared" si="2"/>
        <v>15765</v>
      </c>
      <c r="N9" s="13">
        <f t="shared" si="2"/>
        <v>9660</v>
      </c>
      <c r="O9" s="13">
        <f t="shared" si="2"/>
        <v>26269</v>
      </c>
      <c r="P9" s="11">
        <v>0</v>
      </c>
      <c r="Q9" s="11">
        <f aca="true" t="shared" si="3" ref="Q9:Q27">SUM(B9:O9)</f>
        <v>263150</v>
      </c>
      <c r="R9"/>
      <c r="S9"/>
      <c r="T9"/>
    </row>
    <row r="10" spans="1:20" ht="17.25" customHeight="1">
      <c r="A10" s="29" t="s">
        <v>11</v>
      </c>
      <c r="B10" s="13">
        <v>30880</v>
      </c>
      <c r="C10" s="13">
        <v>44034</v>
      </c>
      <c r="D10" s="13">
        <v>36786</v>
      </c>
      <c r="E10" s="13">
        <v>6210</v>
      </c>
      <c r="F10" s="13">
        <v>15079</v>
      </c>
      <c r="G10" s="13">
        <v>26955</v>
      </c>
      <c r="H10" s="13">
        <v>19780</v>
      </c>
      <c r="I10" s="13">
        <v>10835</v>
      </c>
      <c r="J10" s="13">
        <v>5496</v>
      </c>
      <c r="K10" s="13">
        <v>7103</v>
      </c>
      <c r="L10" s="13">
        <v>8298</v>
      </c>
      <c r="M10" s="13">
        <v>15765</v>
      </c>
      <c r="N10" s="13">
        <v>9660</v>
      </c>
      <c r="O10" s="13">
        <v>26269</v>
      </c>
      <c r="P10" s="11">
        <v>0</v>
      </c>
      <c r="Q10" s="11">
        <f t="shared" si="3"/>
        <v>263150</v>
      </c>
      <c r="R10"/>
      <c r="S10"/>
      <c r="T10"/>
    </row>
    <row r="11" spans="1:20" ht="17.25" customHeight="1">
      <c r="A11" s="29" t="s">
        <v>12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v>0</v>
      </c>
      <c r="Q11" s="11">
        <f t="shared" si="3"/>
        <v>0</v>
      </c>
      <c r="R11"/>
      <c r="S11"/>
      <c r="T11"/>
    </row>
    <row r="12" spans="1:20" ht="17.25" customHeight="1">
      <c r="A12" s="15" t="s">
        <v>22</v>
      </c>
      <c r="B12" s="17">
        <f aca="true" t="shared" si="4" ref="B12:O12">SUM(B13:B15)</f>
        <v>220367</v>
      </c>
      <c r="C12" s="17">
        <f t="shared" si="4"/>
        <v>297524</v>
      </c>
      <c r="D12" s="17">
        <f t="shared" si="4"/>
        <v>267568</v>
      </c>
      <c r="E12" s="17">
        <f>SUM(E13:E15)</f>
        <v>37269</v>
      </c>
      <c r="F12" s="17">
        <f>SUM(F13:F15)</f>
        <v>118400</v>
      </c>
      <c r="G12" s="17">
        <f t="shared" si="4"/>
        <v>194397</v>
      </c>
      <c r="H12" s="17">
        <f t="shared" si="4"/>
        <v>149165</v>
      </c>
      <c r="I12" s="17">
        <f t="shared" si="4"/>
        <v>111494</v>
      </c>
      <c r="J12" s="17">
        <f t="shared" si="4"/>
        <v>63477</v>
      </c>
      <c r="K12" s="17">
        <f t="shared" si="4"/>
        <v>64567</v>
      </c>
      <c r="L12" s="17">
        <f t="shared" si="4"/>
        <v>124389</v>
      </c>
      <c r="M12" s="17">
        <f t="shared" si="4"/>
        <v>189235</v>
      </c>
      <c r="N12" s="17">
        <f t="shared" si="4"/>
        <v>58113</v>
      </c>
      <c r="O12" s="17">
        <f t="shared" si="4"/>
        <v>144621</v>
      </c>
      <c r="P12" s="11">
        <v>0</v>
      </c>
      <c r="Q12" s="11">
        <f t="shared" si="3"/>
        <v>2040586</v>
      </c>
      <c r="R12"/>
      <c r="S12"/>
      <c r="T12"/>
    </row>
    <row r="13" spans="1:20" s="57" customFormat="1" ht="17.25" customHeight="1">
      <c r="A13" s="62" t="s">
        <v>13</v>
      </c>
      <c r="B13" s="63">
        <v>102397</v>
      </c>
      <c r="C13" s="63">
        <v>146633</v>
      </c>
      <c r="D13" s="63">
        <v>136594</v>
      </c>
      <c r="E13" s="63">
        <v>20332</v>
      </c>
      <c r="F13" s="63">
        <v>60614</v>
      </c>
      <c r="G13" s="63">
        <v>95601</v>
      </c>
      <c r="H13" s="63">
        <v>71249</v>
      </c>
      <c r="I13" s="63">
        <v>56909</v>
      </c>
      <c r="J13" s="63">
        <v>29544</v>
      </c>
      <c r="K13" s="63">
        <v>30675</v>
      </c>
      <c r="L13" s="63">
        <v>59531</v>
      </c>
      <c r="M13" s="63">
        <v>87103</v>
      </c>
      <c r="N13" s="63">
        <v>25946</v>
      </c>
      <c r="O13" s="63">
        <v>66543</v>
      </c>
      <c r="P13" s="11">
        <v>0</v>
      </c>
      <c r="Q13" s="11">
        <f t="shared" si="3"/>
        <v>989671</v>
      </c>
      <c r="R13" s="64"/>
      <c r="S13" s="65"/>
      <c r="T13"/>
    </row>
    <row r="14" spans="1:20" s="57" customFormat="1" ht="17.25" customHeight="1">
      <c r="A14" s="62" t="s">
        <v>14</v>
      </c>
      <c r="B14" s="63">
        <v>109520</v>
      </c>
      <c r="C14" s="63">
        <v>137754</v>
      </c>
      <c r="D14" s="63">
        <v>121999</v>
      </c>
      <c r="E14" s="63">
        <v>15168</v>
      </c>
      <c r="F14" s="63">
        <v>54712</v>
      </c>
      <c r="G14" s="63">
        <v>91089</v>
      </c>
      <c r="H14" s="63">
        <v>73042</v>
      </c>
      <c r="I14" s="63">
        <v>51302</v>
      </c>
      <c r="J14" s="63">
        <v>32119</v>
      </c>
      <c r="K14" s="63">
        <v>31830</v>
      </c>
      <c r="L14" s="63">
        <v>62106</v>
      </c>
      <c r="M14" s="63">
        <v>96212</v>
      </c>
      <c r="N14" s="63">
        <v>27157</v>
      </c>
      <c r="O14" s="63">
        <v>70639</v>
      </c>
      <c r="P14" s="11">
        <v>0</v>
      </c>
      <c r="Q14" s="11">
        <f t="shared" si="3"/>
        <v>974649</v>
      </c>
      <c r="R14" s="64"/>
      <c r="S14"/>
      <c r="T14"/>
    </row>
    <row r="15" spans="1:20" ht="17.25" customHeight="1">
      <c r="A15" s="14" t="s">
        <v>15</v>
      </c>
      <c r="B15" s="13">
        <v>8450</v>
      </c>
      <c r="C15" s="13">
        <v>13137</v>
      </c>
      <c r="D15" s="13">
        <v>8975</v>
      </c>
      <c r="E15" s="13">
        <v>1769</v>
      </c>
      <c r="F15" s="13">
        <v>3074</v>
      </c>
      <c r="G15" s="13">
        <v>7707</v>
      </c>
      <c r="H15" s="13">
        <v>4874</v>
      </c>
      <c r="I15" s="13">
        <v>3283</v>
      </c>
      <c r="J15" s="13">
        <v>1814</v>
      </c>
      <c r="K15" s="13">
        <v>2062</v>
      </c>
      <c r="L15" s="13">
        <v>2752</v>
      </c>
      <c r="M15" s="13">
        <v>5920</v>
      </c>
      <c r="N15" s="13">
        <v>5010</v>
      </c>
      <c r="O15" s="13">
        <v>7439</v>
      </c>
      <c r="P15" s="11">
        <v>0</v>
      </c>
      <c r="Q15" s="11">
        <f t="shared" si="3"/>
        <v>76266</v>
      </c>
      <c r="R15"/>
      <c r="S15"/>
      <c r="T15"/>
    </row>
    <row r="16" spans="1:17" ht="17.25" customHeight="1">
      <c r="A16" s="15" t="s">
        <v>28</v>
      </c>
      <c r="B16" s="13">
        <f>B17+B18+B19</f>
        <v>11988</v>
      </c>
      <c r="C16" s="13">
        <f aca="true" t="shared" si="5" ref="C16:O16">C17+C18+C19</f>
        <v>16909</v>
      </c>
      <c r="D16" s="13">
        <f t="shared" si="5"/>
        <v>14222</v>
      </c>
      <c r="E16" s="13">
        <f>E17+E18+E19</f>
        <v>2345</v>
      </c>
      <c r="F16" s="13">
        <f>F17+F18+F19</f>
        <v>6633</v>
      </c>
      <c r="G16" s="13">
        <f t="shared" si="5"/>
        <v>10428</v>
      </c>
      <c r="H16" s="13">
        <f t="shared" si="5"/>
        <v>8669</v>
      </c>
      <c r="I16" s="13">
        <f t="shared" si="5"/>
        <v>7647</v>
      </c>
      <c r="J16" s="13">
        <f t="shared" si="5"/>
        <v>4630</v>
      </c>
      <c r="K16" s="13">
        <f t="shared" si="5"/>
        <v>3945</v>
      </c>
      <c r="L16" s="13">
        <f t="shared" si="5"/>
        <v>8538</v>
      </c>
      <c r="M16" s="13">
        <f t="shared" si="5"/>
        <v>11609</v>
      </c>
      <c r="N16" s="13">
        <f t="shared" si="5"/>
        <v>4447</v>
      </c>
      <c r="O16" s="13">
        <f t="shared" si="5"/>
        <v>7003</v>
      </c>
      <c r="P16" s="11">
        <v>0</v>
      </c>
      <c r="Q16" s="11">
        <f t="shared" si="3"/>
        <v>119013</v>
      </c>
    </row>
    <row r="17" spans="1:20" ht="17.25" customHeight="1">
      <c r="A17" s="14" t="s">
        <v>29</v>
      </c>
      <c r="B17" s="13">
        <v>11973</v>
      </c>
      <c r="C17" s="13">
        <v>16895</v>
      </c>
      <c r="D17" s="13">
        <v>14211</v>
      </c>
      <c r="E17" s="13">
        <v>2335</v>
      </c>
      <c r="F17" s="13">
        <v>6631</v>
      </c>
      <c r="G17" s="13">
        <v>10419</v>
      </c>
      <c r="H17" s="13">
        <v>8661</v>
      </c>
      <c r="I17" s="13">
        <v>7633</v>
      </c>
      <c r="J17" s="13">
        <v>4624</v>
      </c>
      <c r="K17" s="13">
        <v>3936</v>
      </c>
      <c r="L17" s="13">
        <v>8526</v>
      </c>
      <c r="M17" s="13">
        <v>11592</v>
      </c>
      <c r="N17" s="13">
        <v>4442</v>
      </c>
      <c r="O17" s="13">
        <v>6996</v>
      </c>
      <c r="P17" s="11">
        <v>0</v>
      </c>
      <c r="Q17" s="11">
        <f t="shared" si="3"/>
        <v>118874</v>
      </c>
      <c r="R17"/>
      <c r="S17"/>
      <c r="T17"/>
    </row>
    <row r="18" spans="1:20" ht="17.25" customHeight="1">
      <c r="A18" s="14" t="s">
        <v>30</v>
      </c>
      <c r="B18" s="13">
        <v>12</v>
      </c>
      <c r="C18" s="13">
        <v>6</v>
      </c>
      <c r="D18" s="13">
        <v>5</v>
      </c>
      <c r="E18" s="13">
        <v>5</v>
      </c>
      <c r="F18" s="13">
        <v>0</v>
      </c>
      <c r="G18" s="13">
        <v>2</v>
      </c>
      <c r="H18" s="13">
        <v>5</v>
      </c>
      <c r="I18" s="13">
        <v>12</v>
      </c>
      <c r="J18" s="13">
        <v>5</v>
      </c>
      <c r="K18" s="13">
        <v>7</v>
      </c>
      <c r="L18" s="13">
        <v>5</v>
      </c>
      <c r="M18" s="13">
        <v>7</v>
      </c>
      <c r="N18" s="13">
        <v>3</v>
      </c>
      <c r="O18" s="13">
        <v>7</v>
      </c>
      <c r="P18" s="11">
        <v>0</v>
      </c>
      <c r="Q18" s="11">
        <f t="shared" si="3"/>
        <v>81</v>
      </c>
      <c r="R18"/>
      <c r="S18"/>
      <c r="T18"/>
    </row>
    <row r="19" spans="1:20" ht="17.25" customHeight="1">
      <c r="A19" s="14" t="s">
        <v>31</v>
      </c>
      <c r="B19" s="13">
        <v>3</v>
      </c>
      <c r="C19" s="13">
        <v>8</v>
      </c>
      <c r="D19" s="13">
        <v>6</v>
      </c>
      <c r="E19" s="13">
        <v>5</v>
      </c>
      <c r="F19" s="13">
        <v>2</v>
      </c>
      <c r="G19" s="13">
        <v>7</v>
      </c>
      <c r="H19" s="13">
        <v>3</v>
      </c>
      <c r="I19" s="13">
        <v>2</v>
      </c>
      <c r="J19" s="13">
        <v>1</v>
      </c>
      <c r="K19" s="13">
        <v>2</v>
      </c>
      <c r="L19" s="13">
        <v>7</v>
      </c>
      <c r="M19" s="13">
        <v>10</v>
      </c>
      <c r="N19" s="13">
        <v>2</v>
      </c>
      <c r="O19" s="13">
        <v>0</v>
      </c>
      <c r="P19" s="11">
        <v>0</v>
      </c>
      <c r="Q19" s="11">
        <f t="shared" si="3"/>
        <v>58</v>
      </c>
      <c r="R19"/>
      <c r="S19"/>
      <c r="T19"/>
    </row>
    <row r="20" spans="1:20" ht="17.25" customHeight="1">
      <c r="A20" s="16" t="s">
        <v>16</v>
      </c>
      <c r="B20" s="11">
        <f>+B21+B22+B23</f>
        <v>156785</v>
      </c>
      <c r="C20" s="11">
        <f aca="true" t="shared" si="6" ref="C20:O20">+C21+C22+C23</f>
        <v>184338</v>
      </c>
      <c r="D20" s="11">
        <f t="shared" si="6"/>
        <v>191174</v>
      </c>
      <c r="E20" s="11">
        <f>+E21+E22+E23</f>
        <v>29169</v>
      </c>
      <c r="F20" s="11">
        <f>+F21+F22+F23</f>
        <v>78107</v>
      </c>
      <c r="G20" s="11">
        <f t="shared" si="6"/>
        <v>118664</v>
      </c>
      <c r="H20" s="11">
        <f t="shared" si="6"/>
        <v>90737</v>
      </c>
      <c r="I20" s="11">
        <f t="shared" si="6"/>
        <v>104372</v>
      </c>
      <c r="J20" s="11">
        <f t="shared" si="6"/>
        <v>49756</v>
      </c>
      <c r="K20" s="11">
        <f t="shared" si="6"/>
        <v>48437</v>
      </c>
      <c r="L20" s="11">
        <f t="shared" si="6"/>
        <v>112325</v>
      </c>
      <c r="M20" s="11">
        <f t="shared" si="6"/>
        <v>152584</v>
      </c>
      <c r="N20" s="11">
        <f t="shared" si="6"/>
        <v>44652</v>
      </c>
      <c r="O20" s="11">
        <f t="shared" si="6"/>
        <v>78568</v>
      </c>
      <c r="P20" s="11">
        <v>0</v>
      </c>
      <c r="Q20" s="11">
        <f t="shared" si="3"/>
        <v>1439668</v>
      </c>
      <c r="R20"/>
      <c r="S20"/>
      <c r="T20"/>
    </row>
    <row r="21" spans="1:20" s="57" customFormat="1" ht="17.25" customHeight="1">
      <c r="A21" s="52" t="s">
        <v>17</v>
      </c>
      <c r="B21" s="63">
        <v>78473</v>
      </c>
      <c r="C21" s="63">
        <v>100429</v>
      </c>
      <c r="D21" s="63">
        <v>108379</v>
      </c>
      <c r="E21" s="63">
        <v>17595</v>
      </c>
      <c r="F21" s="63">
        <v>43030</v>
      </c>
      <c r="G21" s="63">
        <v>64164</v>
      </c>
      <c r="H21" s="63">
        <v>47174</v>
      </c>
      <c r="I21" s="63">
        <v>57789</v>
      </c>
      <c r="J21" s="63">
        <v>24904</v>
      </c>
      <c r="K21" s="63">
        <v>25484</v>
      </c>
      <c r="L21" s="63">
        <v>57326</v>
      </c>
      <c r="M21" s="63">
        <v>75222</v>
      </c>
      <c r="N21" s="63">
        <v>24953</v>
      </c>
      <c r="O21" s="63">
        <v>40016</v>
      </c>
      <c r="P21" s="11">
        <v>0</v>
      </c>
      <c r="Q21" s="11">
        <f t="shared" si="3"/>
        <v>764938</v>
      </c>
      <c r="R21" s="64"/>
      <c r="S21"/>
      <c r="T21"/>
    </row>
    <row r="22" spans="1:20" s="57" customFormat="1" ht="17.25" customHeight="1">
      <c r="A22" s="52" t="s">
        <v>18</v>
      </c>
      <c r="B22" s="63">
        <v>74506</v>
      </c>
      <c r="C22" s="63">
        <v>78724</v>
      </c>
      <c r="D22" s="63">
        <v>78595</v>
      </c>
      <c r="E22" s="63">
        <v>10783</v>
      </c>
      <c r="F22" s="63">
        <v>33587</v>
      </c>
      <c r="G22" s="63">
        <v>51818</v>
      </c>
      <c r="H22" s="63">
        <v>41696</v>
      </c>
      <c r="I22" s="63">
        <v>44739</v>
      </c>
      <c r="J22" s="63">
        <v>23917</v>
      </c>
      <c r="K22" s="63">
        <v>21967</v>
      </c>
      <c r="L22" s="63">
        <v>53268</v>
      </c>
      <c r="M22" s="63">
        <v>74178</v>
      </c>
      <c r="N22" s="63">
        <v>17968</v>
      </c>
      <c r="O22" s="63">
        <v>36068</v>
      </c>
      <c r="P22" s="11">
        <v>0</v>
      </c>
      <c r="Q22" s="11">
        <f t="shared" si="3"/>
        <v>641814</v>
      </c>
      <c r="R22" s="64"/>
      <c r="S22"/>
      <c r="T22"/>
    </row>
    <row r="23" spans="1:20" ht="17.25" customHeight="1">
      <c r="A23" s="12" t="s">
        <v>19</v>
      </c>
      <c r="B23" s="13">
        <v>3806</v>
      </c>
      <c r="C23" s="13">
        <v>5185</v>
      </c>
      <c r="D23" s="13">
        <v>4200</v>
      </c>
      <c r="E23" s="13">
        <v>791</v>
      </c>
      <c r="F23" s="13">
        <v>1490</v>
      </c>
      <c r="G23" s="13">
        <v>2682</v>
      </c>
      <c r="H23" s="13">
        <v>1867</v>
      </c>
      <c r="I23" s="13">
        <v>1844</v>
      </c>
      <c r="J23" s="13">
        <v>935</v>
      </c>
      <c r="K23" s="13">
        <v>986</v>
      </c>
      <c r="L23" s="13">
        <v>1731</v>
      </c>
      <c r="M23" s="13">
        <v>3184</v>
      </c>
      <c r="N23" s="13">
        <v>1731</v>
      </c>
      <c r="O23" s="13">
        <v>2484</v>
      </c>
      <c r="P23" s="11">
        <v>0</v>
      </c>
      <c r="Q23" s="11">
        <f t="shared" si="3"/>
        <v>32916</v>
      </c>
      <c r="R23"/>
      <c r="S23"/>
      <c r="T23"/>
    </row>
    <row r="24" spans="1:20" ht="17.25" customHeight="1">
      <c r="A24" s="16" t="s">
        <v>20</v>
      </c>
      <c r="B24" s="13">
        <f>+B25+B26</f>
        <v>107085</v>
      </c>
      <c r="C24" s="13">
        <f aca="true" t="shared" si="7" ref="C24:O24">+C25+C26</f>
        <v>153340</v>
      </c>
      <c r="D24" s="13">
        <f t="shared" si="7"/>
        <v>160418</v>
      </c>
      <c r="E24" s="13">
        <f>+E25+E26</f>
        <v>26845</v>
      </c>
      <c r="F24" s="13">
        <f>+F25+F26</f>
        <v>75148</v>
      </c>
      <c r="G24" s="13">
        <f t="shared" si="7"/>
        <v>98658</v>
      </c>
      <c r="H24" s="13">
        <f t="shared" si="7"/>
        <v>62707</v>
      </c>
      <c r="I24" s="13">
        <f t="shared" si="7"/>
        <v>50120</v>
      </c>
      <c r="J24" s="13">
        <f t="shared" si="7"/>
        <v>17691</v>
      </c>
      <c r="K24" s="13">
        <f t="shared" si="7"/>
        <v>21567</v>
      </c>
      <c r="L24" s="13">
        <f t="shared" si="7"/>
        <v>46013</v>
      </c>
      <c r="M24" s="13">
        <f t="shared" si="7"/>
        <v>65318</v>
      </c>
      <c r="N24" s="13">
        <f t="shared" si="7"/>
        <v>27150</v>
      </c>
      <c r="O24" s="13">
        <f t="shared" si="7"/>
        <v>52274</v>
      </c>
      <c r="P24" s="11">
        <v>0</v>
      </c>
      <c r="Q24" s="11">
        <f t="shared" si="3"/>
        <v>964334</v>
      </c>
      <c r="R24" s="43"/>
      <c r="S24"/>
      <c r="T24"/>
    </row>
    <row r="25" spans="1:20" ht="17.25" customHeight="1">
      <c r="A25" s="12" t="s">
        <v>33</v>
      </c>
      <c r="B25" s="13">
        <v>77172</v>
      </c>
      <c r="C25" s="13">
        <v>115835</v>
      </c>
      <c r="D25" s="13">
        <v>120613</v>
      </c>
      <c r="E25" s="13">
        <v>21594</v>
      </c>
      <c r="F25" s="13">
        <v>53141</v>
      </c>
      <c r="G25" s="13">
        <v>75916</v>
      </c>
      <c r="H25" s="13">
        <v>46729</v>
      </c>
      <c r="I25" s="13">
        <v>37585</v>
      </c>
      <c r="J25" s="13">
        <v>13846</v>
      </c>
      <c r="K25" s="13">
        <v>17209</v>
      </c>
      <c r="L25" s="13">
        <v>33225</v>
      </c>
      <c r="M25" s="13">
        <v>50155</v>
      </c>
      <c r="N25" s="13">
        <v>21266</v>
      </c>
      <c r="O25" s="13">
        <v>38094</v>
      </c>
      <c r="P25" s="11">
        <v>0</v>
      </c>
      <c r="Q25" s="11">
        <f t="shared" si="3"/>
        <v>722380</v>
      </c>
      <c r="R25" s="42"/>
      <c r="S25"/>
      <c r="T25"/>
    </row>
    <row r="26" spans="1:20" ht="17.25" customHeight="1">
      <c r="A26" s="12" t="s">
        <v>34</v>
      </c>
      <c r="B26" s="13">
        <v>29913</v>
      </c>
      <c r="C26" s="13">
        <v>37505</v>
      </c>
      <c r="D26" s="13">
        <v>39805</v>
      </c>
      <c r="E26" s="13">
        <v>5251</v>
      </c>
      <c r="F26" s="13">
        <v>22007</v>
      </c>
      <c r="G26" s="13">
        <v>22742</v>
      </c>
      <c r="H26" s="13">
        <v>15978</v>
      </c>
      <c r="I26" s="13">
        <v>12535</v>
      </c>
      <c r="J26" s="13">
        <v>3845</v>
      </c>
      <c r="K26" s="13">
        <v>4358</v>
      </c>
      <c r="L26" s="13">
        <v>12788</v>
      </c>
      <c r="M26" s="13">
        <v>15163</v>
      </c>
      <c r="N26" s="13">
        <v>5884</v>
      </c>
      <c r="O26" s="13">
        <v>14180</v>
      </c>
      <c r="P26" s="11">
        <v>0</v>
      </c>
      <c r="Q26" s="11">
        <f t="shared" si="3"/>
        <v>241954</v>
      </c>
      <c r="R26" s="42"/>
      <c r="S26"/>
      <c r="T26"/>
    </row>
    <row r="27" spans="1:20" ht="34.5" customHeight="1">
      <c r="A27" s="30" t="s">
        <v>23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5693</v>
      </c>
      <c r="O27" s="11">
        <v>0</v>
      </c>
      <c r="P27" s="11">
        <v>0</v>
      </c>
      <c r="Q27" s="11">
        <f t="shared" si="3"/>
        <v>5693</v>
      </c>
      <c r="R27"/>
      <c r="S27"/>
      <c r="T27"/>
    </row>
    <row r="28" spans="1:17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>
        <v>0</v>
      </c>
      <c r="Q28" s="11"/>
    </row>
    <row r="29" spans="1:17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1">
        <v>0</v>
      </c>
      <c r="Q29" s="19"/>
    </row>
    <row r="30" spans="1:20" ht="17.25" customHeight="1">
      <c r="A30" s="2" t="s">
        <v>45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1">
        <v>0</v>
      </c>
      <c r="Q30" s="19">
        <v>0</v>
      </c>
      <c r="R30"/>
      <c r="S30"/>
      <c r="T30"/>
    </row>
    <row r="31" spans="1:17" ht="13.5" customHeight="1">
      <c r="A31" s="33"/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/>
      <c r="L31" s="73"/>
      <c r="M31" s="73"/>
      <c r="N31" s="73"/>
      <c r="O31" s="73"/>
      <c r="P31" s="19">
        <v>0</v>
      </c>
      <c r="Q31" s="19"/>
    </row>
    <row r="32" spans="1:17" ht="13.5" customHeight="1">
      <c r="A32" s="2" t="s">
        <v>46</v>
      </c>
      <c r="B32" s="80">
        <v>1.03820515682166</v>
      </c>
      <c r="C32" s="80">
        <v>1.012748832310637</v>
      </c>
      <c r="D32" s="31">
        <v>0</v>
      </c>
      <c r="E32" s="31">
        <v>0</v>
      </c>
      <c r="F32" s="31">
        <v>0</v>
      </c>
      <c r="G32" s="31">
        <v>0</v>
      </c>
      <c r="H32" s="80">
        <v>1.006312042768937</v>
      </c>
      <c r="I32" s="31">
        <v>0</v>
      </c>
      <c r="J32" s="80">
        <v>1.09350166300358</v>
      </c>
      <c r="K32" s="80">
        <v>1.176593603910195</v>
      </c>
      <c r="L32" s="31">
        <v>0</v>
      </c>
      <c r="M32" s="80">
        <v>1.056027524077662</v>
      </c>
      <c r="N32" s="80">
        <v>1.12345971944991</v>
      </c>
      <c r="O32" s="80">
        <v>1.049027983322758</v>
      </c>
      <c r="P32" s="19">
        <v>0</v>
      </c>
      <c r="Q32" s="19"/>
    </row>
    <row r="33" spans="1:17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11">
        <v>0</v>
      </c>
      <c r="Q33" s="20"/>
    </row>
    <row r="34" spans="1:17" ht="17.25" customHeight="1">
      <c r="A34" s="2" t="s">
        <v>47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11">
        <v>0</v>
      </c>
      <c r="Q34" s="23">
        <f>SUM(B34:N34)</f>
        <v>17680.68</v>
      </c>
    </row>
    <row r="35" spans="1:17" ht="17.25" customHeight="1">
      <c r="A35" s="16" t="s">
        <v>50</v>
      </c>
      <c r="B35" s="58">
        <v>0</v>
      </c>
      <c r="C35" s="58">
        <v>0</v>
      </c>
      <c r="D35" s="58">
        <v>0</v>
      </c>
      <c r="E35" s="11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/>
      <c r="L35" s="58"/>
      <c r="M35" s="58"/>
      <c r="N35" s="58">
        <v>0</v>
      </c>
      <c r="O35" s="58">
        <v>0</v>
      </c>
      <c r="P35" s="11">
        <v>0</v>
      </c>
      <c r="Q35" s="58">
        <v>0</v>
      </c>
    </row>
    <row r="36" spans="1:17" ht="17.25" customHeight="1">
      <c r="A36" s="12" t="s">
        <v>48</v>
      </c>
      <c r="B36" s="58">
        <v>0</v>
      </c>
      <c r="C36" s="58">
        <v>0</v>
      </c>
      <c r="D36" s="58">
        <v>0</v>
      </c>
      <c r="E36" s="11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/>
      <c r="L36" s="58"/>
      <c r="M36" s="58"/>
      <c r="N36" s="58">
        <v>0</v>
      </c>
      <c r="O36" s="58">
        <v>0</v>
      </c>
      <c r="P36" s="11">
        <v>0</v>
      </c>
      <c r="Q36" s="58">
        <v>0</v>
      </c>
    </row>
    <row r="37" spans="1:17" ht="17.25" customHeight="1">
      <c r="A37" s="12" t="s">
        <v>49</v>
      </c>
      <c r="B37" s="58">
        <v>0</v>
      </c>
      <c r="C37" s="58">
        <v>0</v>
      </c>
      <c r="D37" s="58">
        <v>0</v>
      </c>
      <c r="E37" s="11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/>
      <c r="L37" s="58"/>
      <c r="M37" s="58"/>
      <c r="N37" s="58">
        <v>0</v>
      </c>
      <c r="O37" s="58">
        <v>0</v>
      </c>
      <c r="P37" s="11">
        <v>0</v>
      </c>
      <c r="Q37" s="58">
        <v>0</v>
      </c>
    </row>
    <row r="38" spans="1:17" ht="17.25" customHeight="1">
      <c r="A38" s="50" t="s">
        <v>51</v>
      </c>
      <c r="B38" s="51">
        <f>ROUND(B39*B40,2)</f>
        <v>0</v>
      </c>
      <c r="C38" s="51">
        <f>ROUND(C39*C40,2)</f>
        <v>0</v>
      </c>
      <c r="D38" s="51">
        <f aca="true" t="shared" si="9" ref="D38:N38">ROUND(D39*D40,2)</f>
        <v>6385.76</v>
      </c>
      <c r="E38" s="11">
        <f t="shared" si="9"/>
        <v>0</v>
      </c>
      <c r="F38" s="51">
        <f t="shared" si="9"/>
        <v>2217.04</v>
      </c>
      <c r="G38" s="51">
        <f t="shared" si="9"/>
        <v>3445.4</v>
      </c>
      <c r="H38" s="51">
        <f t="shared" si="9"/>
        <v>0</v>
      </c>
      <c r="I38" s="51">
        <f t="shared" si="9"/>
        <v>3376.92</v>
      </c>
      <c r="J38" s="51">
        <f t="shared" si="9"/>
        <v>0</v>
      </c>
      <c r="K38" s="51">
        <f t="shared" si="9"/>
        <v>0</v>
      </c>
      <c r="L38" s="51">
        <f t="shared" si="9"/>
        <v>2255.56</v>
      </c>
      <c r="M38" s="51">
        <f t="shared" si="9"/>
        <v>0</v>
      </c>
      <c r="N38" s="51">
        <f t="shared" si="9"/>
        <v>0</v>
      </c>
      <c r="O38" s="51">
        <f>ROUND(O39*O40,2)</f>
        <v>0</v>
      </c>
      <c r="P38" s="11">
        <v>0</v>
      </c>
      <c r="Q38" s="23">
        <f>SUM(B38:N38)</f>
        <v>17680.68</v>
      </c>
    </row>
    <row r="39" spans="1:20" ht="17.25" customHeight="1">
      <c r="A39" s="52" t="s">
        <v>52</v>
      </c>
      <c r="B39" s="53">
        <v>0</v>
      </c>
      <c r="C39" s="53">
        <v>0</v>
      </c>
      <c r="D39" s="53">
        <v>1492</v>
      </c>
      <c r="E39" s="11">
        <v>0</v>
      </c>
      <c r="F39" s="53">
        <v>518</v>
      </c>
      <c r="G39" s="53">
        <v>805</v>
      </c>
      <c r="H39" s="53">
        <v>0</v>
      </c>
      <c r="I39" s="53">
        <v>789</v>
      </c>
      <c r="J39" s="53">
        <v>0</v>
      </c>
      <c r="K39" s="53">
        <v>0</v>
      </c>
      <c r="L39" s="53">
        <v>527</v>
      </c>
      <c r="M39" s="53">
        <v>0</v>
      </c>
      <c r="N39" s="53">
        <v>0</v>
      </c>
      <c r="O39" s="53">
        <v>0</v>
      </c>
      <c r="P39" s="11">
        <v>0</v>
      </c>
      <c r="Q39" s="53">
        <f>SUM(B39:N39)</f>
        <v>4131</v>
      </c>
      <c r="R39"/>
      <c r="S39"/>
      <c r="T39"/>
    </row>
    <row r="40" spans="1:20" ht="17.25" customHeight="1">
      <c r="A40" s="52" t="s">
        <v>53</v>
      </c>
      <c r="B40" s="51">
        <v>0</v>
      </c>
      <c r="C40" s="51">
        <v>0</v>
      </c>
      <c r="D40" s="51">
        <v>4.28</v>
      </c>
      <c r="E40" s="11">
        <v>0</v>
      </c>
      <c r="F40" s="51">
        <v>4.28</v>
      </c>
      <c r="G40" s="51">
        <v>4.28</v>
      </c>
      <c r="H40" s="51">
        <v>0</v>
      </c>
      <c r="I40" s="51">
        <v>4.28</v>
      </c>
      <c r="J40" s="51">
        <v>0</v>
      </c>
      <c r="K40" s="51">
        <v>0</v>
      </c>
      <c r="L40" s="51">
        <v>4.28</v>
      </c>
      <c r="M40" s="51">
        <v>0</v>
      </c>
      <c r="N40" s="51">
        <v>0</v>
      </c>
      <c r="O40" s="51">
        <v>0</v>
      </c>
      <c r="P40" s="11">
        <v>0</v>
      </c>
      <c r="Q40" s="51">
        <v>4.28</v>
      </c>
      <c r="R40" s="47"/>
      <c r="S40"/>
      <c r="T40"/>
    </row>
    <row r="41" spans="1:17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11">
        <v>0</v>
      </c>
      <c r="Q41" s="20"/>
    </row>
    <row r="42" spans="1:20" ht="17.25" customHeight="1">
      <c r="A42" s="21" t="s">
        <v>54</v>
      </c>
      <c r="B42" s="22">
        <f aca="true" t="shared" si="10" ref="B42:O42">+B43+B53</f>
        <v>1861499.7799999998</v>
      </c>
      <c r="C42" s="22">
        <f t="shared" si="10"/>
        <v>2670400.9400000004</v>
      </c>
      <c r="D42" s="22">
        <f t="shared" si="10"/>
        <v>2605298.9899999998</v>
      </c>
      <c r="E42" s="22">
        <f t="shared" si="10"/>
        <v>537572.25</v>
      </c>
      <c r="F42" s="22">
        <f t="shared" si="10"/>
        <v>975232.8</v>
      </c>
      <c r="G42" s="22">
        <f t="shared" si="10"/>
        <v>1535707.69</v>
      </c>
      <c r="H42" s="22">
        <f t="shared" si="10"/>
        <v>1297787.59</v>
      </c>
      <c r="I42" s="22">
        <f t="shared" si="10"/>
        <v>986675.3800000001</v>
      </c>
      <c r="J42" s="22">
        <f t="shared" si="10"/>
        <v>526918.02</v>
      </c>
      <c r="K42" s="22">
        <f t="shared" si="10"/>
        <v>554080.3799999999</v>
      </c>
      <c r="L42" s="22">
        <f t="shared" si="10"/>
        <v>855497.7800000001</v>
      </c>
      <c r="M42" s="22">
        <f t="shared" si="10"/>
        <v>1367547.93</v>
      </c>
      <c r="N42" s="22">
        <f t="shared" si="10"/>
        <v>611065.3899999999</v>
      </c>
      <c r="O42" s="22">
        <f t="shared" si="10"/>
        <v>1080063.3299999996</v>
      </c>
      <c r="P42" s="11">
        <v>0</v>
      </c>
      <c r="Q42" s="22">
        <f aca="true" t="shared" si="11" ref="Q42:Q47">SUM(B42:O42)</f>
        <v>17465348.25</v>
      </c>
      <c r="R42"/>
      <c r="S42"/>
      <c r="T42"/>
    </row>
    <row r="43" spans="1:20" ht="17.25" customHeight="1">
      <c r="A43" s="16" t="s">
        <v>60</v>
      </c>
      <c r="B43" s="23">
        <f>SUM(B44:B52)</f>
        <v>1844042.3599999999</v>
      </c>
      <c r="C43" s="23">
        <f aca="true" t="shared" si="12" ref="C43:O43">SUM(C44:C52)</f>
        <v>2646168.9600000004</v>
      </c>
      <c r="D43" s="23">
        <f t="shared" si="12"/>
        <v>2597188.23</v>
      </c>
      <c r="E43" s="23">
        <f t="shared" si="12"/>
        <v>537572.25</v>
      </c>
      <c r="F43" s="23">
        <f t="shared" si="12"/>
        <v>967981.2000000001</v>
      </c>
      <c r="G43" s="23">
        <f t="shared" si="12"/>
        <v>1512652.67</v>
      </c>
      <c r="H43" s="23">
        <f t="shared" si="12"/>
        <v>1297787.59</v>
      </c>
      <c r="I43" s="23">
        <f t="shared" si="12"/>
        <v>977935.8400000001</v>
      </c>
      <c r="J43" s="23">
        <f t="shared" si="12"/>
        <v>525345.51</v>
      </c>
      <c r="K43" s="23">
        <f t="shared" si="12"/>
        <v>548427.5199999999</v>
      </c>
      <c r="L43" s="23">
        <f t="shared" si="12"/>
        <v>854032.9900000001</v>
      </c>
      <c r="M43" s="23">
        <f t="shared" si="12"/>
        <v>1358608.94</v>
      </c>
      <c r="N43" s="23">
        <f t="shared" si="12"/>
        <v>606714.9999999999</v>
      </c>
      <c r="O43" s="23">
        <f t="shared" si="12"/>
        <v>1076713.6899999997</v>
      </c>
      <c r="P43" s="11">
        <v>0</v>
      </c>
      <c r="Q43" s="23">
        <f t="shared" si="11"/>
        <v>17351172.75</v>
      </c>
      <c r="R43"/>
      <c r="S43"/>
      <c r="T43"/>
    </row>
    <row r="44" spans="1:20" ht="17.25" customHeight="1">
      <c r="A44" s="34" t="s">
        <v>55</v>
      </c>
      <c r="B44" s="23">
        <f>ROUND(B30*B7,2)</f>
        <v>1755417.78</v>
      </c>
      <c r="C44" s="23">
        <f aca="true" t="shared" si="13" ref="C44:O44">ROUND(C30*C7,2)</f>
        <v>2586944.43</v>
      </c>
      <c r="D44" s="23">
        <f t="shared" si="13"/>
        <v>2590802.47</v>
      </c>
      <c r="E44" s="23">
        <f t="shared" si="13"/>
        <v>537572.25</v>
      </c>
      <c r="F44" s="23">
        <f t="shared" si="13"/>
        <v>965764.16</v>
      </c>
      <c r="G44" s="23">
        <f t="shared" si="13"/>
        <v>1509207.27</v>
      </c>
      <c r="H44" s="23">
        <f t="shared" si="13"/>
        <v>1279307.43</v>
      </c>
      <c r="I44" s="23">
        <f t="shared" si="13"/>
        <v>974558.92</v>
      </c>
      <c r="J44" s="23">
        <f t="shared" si="13"/>
        <v>495438.13</v>
      </c>
      <c r="K44" s="23">
        <f t="shared" si="13"/>
        <v>484649.16</v>
      </c>
      <c r="L44" s="23">
        <f t="shared" si="13"/>
        <v>851777.43</v>
      </c>
      <c r="M44" s="23">
        <f t="shared" si="13"/>
        <v>1239746.79</v>
      </c>
      <c r="N44" s="23">
        <f t="shared" si="13"/>
        <v>536503.7</v>
      </c>
      <c r="O44" s="23">
        <f t="shared" si="13"/>
        <v>1022468.57</v>
      </c>
      <c r="P44" s="11">
        <v>0</v>
      </c>
      <c r="Q44" s="23">
        <f t="shared" si="11"/>
        <v>16830158.49</v>
      </c>
      <c r="R44"/>
      <c r="S44"/>
      <c r="T44"/>
    </row>
    <row r="45" spans="1:20" ht="17.25" customHeight="1">
      <c r="A45" s="12" t="s">
        <v>56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1">
        <v>0</v>
      </c>
      <c r="Q45" s="19">
        <f t="shared" si="11"/>
        <v>0</v>
      </c>
      <c r="R45"/>
      <c r="S45"/>
      <c r="T45"/>
    </row>
    <row r="46" spans="1:20" ht="17.25" customHeight="1">
      <c r="A46" s="12" t="s">
        <v>57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11">
        <v>0</v>
      </c>
      <c r="Q46" s="23">
        <f t="shared" si="11"/>
        <v>17680.68</v>
      </c>
      <c r="R46"/>
      <c r="S46"/>
      <c r="T46"/>
    </row>
    <row r="47" spans="1:20" ht="17.25" customHeight="1">
      <c r="A47" s="12" t="s">
        <v>58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1">
        <v>0</v>
      </c>
      <c r="Q47" s="19">
        <f t="shared" si="11"/>
        <v>0</v>
      </c>
      <c r="R47"/>
      <c r="S47"/>
      <c r="T47"/>
    </row>
    <row r="48" spans="1:20" ht="17.25" customHeight="1">
      <c r="A48" s="12" t="s">
        <v>59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1">
        <v>0</v>
      </c>
      <c r="Q48" s="19">
        <v>0</v>
      </c>
      <c r="R48"/>
      <c r="S48"/>
      <c r="T48"/>
    </row>
    <row r="49" spans="1:20" ht="17.25" customHeight="1">
      <c r="A49" s="12" t="s">
        <v>145</v>
      </c>
      <c r="B49" s="35">
        <f>ROUND((B32-1)*B44,2)</f>
        <v>67066.01</v>
      </c>
      <c r="C49" s="35">
        <f>ROUND((C32-1)*C44,2)</f>
        <v>32980.52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8075.04</v>
      </c>
      <c r="I49" s="36">
        <f t="shared" si="14"/>
        <v>0</v>
      </c>
      <c r="J49" s="35">
        <f>ROUND((J32-1)*J44,2)</f>
        <v>46324.29</v>
      </c>
      <c r="K49" s="35">
        <f>ROUND((K32-1)*K44,2)</f>
        <v>85585.94</v>
      </c>
      <c r="L49" s="36">
        <f t="shared" si="14"/>
        <v>0</v>
      </c>
      <c r="M49" s="35">
        <f>ROUND((M32-1)*M44,2)</f>
        <v>69459.94</v>
      </c>
      <c r="N49" s="35">
        <f>ROUND((N32-1)*N44,2)</f>
        <v>66236.6</v>
      </c>
      <c r="O49" s="35">
        <f>ROUND((O32-1)*O44,2)</f>
        <v>50129.57</v>
      </c>
      <c r="P49" s="11">
        <v>0</v>
      </c>
      <c r="Q49" s="23">
        <f aca="true" t="shared" si="15" ref="Q49:Q55">SUM(B49:O49)</f>
        <v>425857.91</v>
      </c>
      <c r="R49"/>
      <c r="S49"/>
      <c r="T49"/>
    </row>
    <row r="50" spans="1:20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11">
        <v>0</v>
      </c>
      <c r="Q50" s="23">
        <f t="shared" si="15"/>
        <v>179868.46</v>
      </c>
      <c r="R50"/>
      <c r="S50"/>
      <c r="T50"/>
    </row>
    <row r="51" spans="1:20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11">
        <v>0</v>
      </c>
      <c r="Q51" s="35">
        <f t="shared" si="15"/>
        <v>-54951.24</v>
      </c>
      <c r="R51"/>
      <c r="S51"/>
      <c r="T51"/>
    </row>
    <row r="52" spans="1:20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11">
        <v>0</v>
      </c>
      <c r="Q52" s="35">
        <f t="shared" si="15"/>
        <v>-47441.549999999996</v>
      </c>
      <c r="R52"/>
      <c r="S52"/>
      <c r="T52"/>
    </row>
    <row r="53" spans="1:20" ht="17.25" customHeight="1">
      <c r="A53" s="16" t="s">
        <v>61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11">
        <v>0</v>
      </c>
      <c r="Q53" s="36">
        <f t="shared" si="15"/>
        <v>114175.5</v>
      </c>
      <c r="R53"/>
      <c r="S53"/>
      <c r="T53"/>
    </row>
    <row r="54" spans="1:17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1">
        <v>0</v>
      </c>
      <c r="Q54" s="19">
        <f t="shared" si="15"/>
        <v>0</v>
      </c>
    </row>
    <row r="55" spans="1:17" ht="17.25" customHeight="1">
      <c r="A55" s="41"/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/>
      <c r="L55" s="48"/>
      <c r="M55" s="48"/>
      <c r="N55" s="48">
        <v>0</v>
      </c>
      <c r="O55" s="48"/>
      <c r="P55" s="48"/>
      <c r="Q55" s="48">
        <f t="shared" si="15"/>
        <v>0</v>
      </c>
    </row>
    <row r="56" spans="1:17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  <c r="Q56" s="19"/>
    </row>
    <row r="57" spans="1:20" ht="18.75" customHeight="1">
      <c r="A57" s="2" t="s">
        <v>62</v>
      </c>
      <c r="B57" s="35">
        <f aca="true" t="shared" si="16" ref="B57:P57">+B58+B65+B102+B103</f>
        <v>-144830.46000000002</v>
      </c>
      <c r="C57" s="35">
        <f t="shared" si="16"/>
        <v>-190944.15000000002</v>
      </c>
      <c r="D57" s="35">
        <f t="shared" si="16"/>
        <v>-355253.55</v>
      </c>
      <c r="E57" s="35">
        <f t="shared" si="16"/>
        <v>-159566.95</v>
      </c>
      <c r="F57" s="35">
        <f t="shared" si="16"/>
        <v>-104176.51999999999</v>
      </c>
      <c r="G57" s="35">
        <f t="shared" si="16"/>
        <v>-211710.16999999998</v>
      </c>
      <c r="H57" s="35">
        <f t="shared" si="16"/>
        <v>-122505.37</v>
      </c>
      <c r="I57" s="35">
        <f t="shared" si="16"/>
        <v>-206983.85</v>
      </c>
      <c r="J57" s="35">
        <f t="shared" si="16"/>
        <v>-52857.590000000004</v>
      </c>
      <c r="K57" s="35">
        <f t="shared" si="16"/>
        <v>-341674.52999999997</v>
      </c>
      <c r="L57" s="35">
        <f t="shared" si="16"/>
        <v>-158267.56</v>
      </c>
      <c r="M57" s="35">
        <f t="shared" si="16"/>
        <v>-105161.66999999998</v>
      </c>
      <c r="N57" s="35">
        <f t="shared" si="16"/>
        <v>-59328.41</v>
      </c>
      <c r="O57" s="35">
        <f t="shared" si="16"/>
        <v>-148787.87</v>
      </c>
      <c r="P57" s="35">
        <f t="shared" si="16"/>
        <v>32897.77</v>
      </c>
      <c r="Q57" s="35">
        <f>SUM(B57:P57)</f>
        <v>-2329150.8800000004</v>
      </c>
      <c r="R57"/>
      <c r="S57"/>
      <c r="T57"/>
    </row>
    <row r="58" spans="1:20" ht="18.75" customHeight="1">
      <c r="A58" s="16" t="s">
        <v>63</v>
      </c>
      <c r="B58" s="35">
        <f aca="true" t="shared" si="17" ref="B58:O58">B59+B60+B61+B62+B63+B64</f>
        <v>-177719.07</v>
      </c>
      <c r="C58" s="35">
        <f t="shared" si="17"/>
        <v>-196942.65000000002</v>
      </c>
      <c r="D58" s="35">
        <f t="shared" si="17"/>
        <v>-180282.40999999997</v>
      </c>
      <c r="E58" s="35">
        <f t="shared" si="17"/>
        <v>-26703</v>
      </c>
      <c r="F58" s="35">
        <f t="shared" si="17"/>
        <v>-64839.7</v>
      </c>
      <c r="G58" s="35">
        <f t="shared" si="17"/>
        <v>-221173.06</v>
      </c>
      <c r="H58" s="35">
        <f t="shared" si="17"/>
        <v>-85281.9</v>
      </c>
      <c r="I58" s="35">
        <f t="shared" si="17"/>
        <v>-131760.97</v>
      </c>
      <c r="J58" s="35">
        <f t="shared" si="17"/>
        <v>-35741.04</v>
      </c>
      <c r="K58" s="35">
        <f t="shared" si="17"/>
        <v>-47661.98</v>
      </c>
      <c r="L58" s="35">
        <f t="shared" si="17"/>
        <v>-60831.51</v>
      </c>
      <c r="M58" s="35">
        <f t="shared" si="17"/>
        <v>-107037.76999999999</v>
      </c>
      <c r="N58" s="35">
        <f t="shared" si="17"/>
        <v>-41538</v>
      </c>
      <c r="O58" s="35">
        <f t="shared" si="17"/>
        <v>-112956.7</v>
      </c>
      <c r="P58" s="19">
        <v>0</v>
      </c>
      <c r="Q58" s="35">
        <f aca="true" t="shared" si="18" ref="Q58:Q65">SUM(B58:O58)</f>
        <v>-1490469.76</v>
      </c>
      <c r="R58"/>
      <c r="S58"/>
      <c r="T58"/>
    </row>
    <row r="59" spans="1:20" s="57" customFormat="1" ht="18.75" customHeight="1">
      <c r="A59" s="52" t="s">
        <v>64</v>
      </c>
      <c r="B59" s="54">
        <f>-ROUND(B9*$D$3,2)</f>
        <v>-132784</v>
      </c>
      <c r="C59" s="54">
        <f aca="true" t="shared" si="19" ref="C59:O59">-ROUND(C9*$D$3,2)</f>
        <v>-189346.2</v>
      </c>
      <c r="D59" s="54">
        <f t="shared" si="19"/>
        <v>-158179.8</v>
      </c>
      <c r="E59" s="54">
        <f t="shared" si="19"/>
        <v>-26703</v>
      </c>
      <c r="F59" s="54">
        <f t="shared" si="19"/>
        <v>-64839.7</v>
      </c>
      <c r="G59" s="54">
        <f t="shared" si="19"/>
        <v>-115906.5</v>
      </c>
      <c r="H59" s="54">
        <v>-85281.9</v>
      </c>
      <c r="I59" s="54">
        <f t="shared" si="19"/>
        <v>-46590.5</v>
      </c>
      <c r="J59" s="54">
        <f t="shared" si="19"/>
        <v>-23632.8</v>
      </c>
      <c r="K59" s="54">
        <f t="shared" si="19"/>
        <v>-30542.9</v>
      </c>
      <c r="L59" s="54">
        <f t="shared" si="19"/>
        <v>-35681.4</v>
      </c>
      <c r="M59" s="54">
        <f t="shared" si="19"/>
        <v>-67789.5</v>
      </c>
      <c r="N59" s="54">
        <f t="shared" si="19"/>
        <v>-41538</v>
      </c>
      <c r="O59" s="54">
        <f t="shared" si="19"/>
        <v>-112956.7</v>
      </c>
      <c r="P59" s="19">
        <v>0</v>
      </c>
      <c r="Q59" s="54">
        <f t="shared" si="18"/>
        <v>-1131772.9000000001</v>
      </c>
      <c r="R59" s="66"/>
      <c r="S59"/>
      <c r="T59"/>
    </row>
    <row r="60" spans="1:20" ht="18.75" customHeight="1">
      <c r="A60" s="12" t="s">
        <v>65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f t="shared" si="18"/>
        <v>0</v>
      </c>
      <c r="R60"/>
      <c r="S60"/>
      <c r="T60"/>
    </row>
    <row r="61" spans="1:20" ht="18.75" customHeight="1">
      <c r="A61" s="12" t="s">
        <v>66</v>
      </c>
      <c r="B61" s="35">
        <v>-4.3</v>
      </c>
      <c r="C61" s="35">
        <v>0</v>
      </c>
      <c r="D61" s="19">
        <v>-43</v>
      </c>
      <c r="E61" s="19">
        <v>0</v>
      </c>
      <c r="F61" s="19">
        <v>0</v>
      </c>
      <c r="G61" s="19">
        <v>-94.6</v>
      </c>
      <c r="H61" s="19">
        <v>0</v>
      </c>
      <c r="I61" s="19">
        <v>-133.3</v>
      </c>
      <c r="J61" s="35">
        <v>-4.45</v>
      </c>
      <c r="K61" s="19">
        <v>-6.29</v>
      </c>
      <c r="L61" s="19">
        <v>-9.24</v>
      </c>
      <c r="M61" s="19">
        <v>-14.42</v>
      </c>
      <c r="N61" s="19">
        <v>0</v>
      </c>
      <c r="O61" s="19">
        <v>0</v>
      </c>
      <c r="P61" s="19">
        <v>0</v>
      </c>
      <c r="Q61" s="35">
        <f t="shared" si="18"/>
        <v>-309.6</v>
      </c>
      <c r="R61"/>
      <c r="S61"/>
      <c r="T61"/>
    </row>
    <row r="62" spans="1:20" ht="18.75" customHeight="1">
      <c r="A62" s="12" t="s">
        <v>67</v>
      </c>
      <c r="B62" s="35">
        <v>-4545.1</v>
      </c>
      <c r="C62" s="35">
        <v>-1565.2</v>
      </c>
      <c r="D62" s="19">
        <v>-1947.9</v>
      </c>
      <c r="E62" s="19">
        <v>0</v>
      </c>
      <c r="F62" s="19">
        <v>0</v>
      </c>
      <c r="G62" s="19">
        <v>-2743.4</v>
      </c>
      <c r="H62" s="19">
        <v>0</v>
      </c>
      <c r="I62" s="19">
        <v>-1956.5</v>
      </c>
      <c r="J62" s="35">
        <v>-146.81</v>
      </c>
      <c r="K62" s="19">
        <v>-207.56</v>
      </c>
      <c r="L62" s="19">
        <v>-304.94</v>
      </c>
      <c r="M62" s="19">
        <v>-475.89</v>
      </c>
      <c r="N62" s="19">
        <v>0</v>
      </c>
      <c r="O62" s="19">
        <v>0</v>
      </c>
      <c r="P62" s="19">
        <v>0</v>
      </c>
      <c r="Q62" s="35">
        <f t="shared" si="18"/>
        <v>-13893.3</v>
      </c>
      <c r="R62"/>
      <c r="S62"/>
      <c r="T62"/>
    </row>
    <row r="63" spans="1:20" ht="18.75" customHeight="1">
      <c r="A63" s="12" t="s">
        <v>68</v>
      </c>
      <c r="B63" s="35">
        <v>-40385.67</v>
      </c>
      <c r="C63" s="35">
        <v>-6031.25</v>
      </c>
      <c r="D63" s="19">
        <v>-20111.71</v>
      </c>
      <c r="E63" s="19">
        <v>0</v>
      </c>
      <c r="F63" s="19">
        <v>0</v>
      </c>
      <c r="G63" s="19">
        <v>-102428.56</v>
      </c>
      <c r="H63" s="19">
        <v>0</v>
      </c>
      <c r="I63" s="19">
        <v>-83080.67</v>
      </c>
      <c r="J63" s="35">
        <v>-11956.98</v>
      </c>
      <c r="K63" s="19">
        <v>-16905.23</v>
      </c>
      <c r="L63" s="19">
        <v>-24835.93</v>
      </c>
      <c r="M63" s="19">
        <v>-38757.96</v>
      </c>
      <c r="N63" s="19">
        <v>0</v>
      </c>
      <c r="O63" s="19">
        <v>0</v>
      </c>
      <c r="P63" s="19">
        <v>0</v>
      </c>
      <c r="Q63" s="35">
        <f t="shared" si="18"/>
        <v>-344493.95999999996</v>
      </c>
      <c r="R63"/>
      <c r="S63"/>
      <c r="T63"/>
    </row>
    <row r="64" spans="1:20" ht="18.75" customHeight="1">
      <c r="A64" s="12" t="s">
        <v>69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f t="shared" si="18"/>
        <v>0</v>
      </c>
      <c r="R64"/>
      <c r="S64"/>
      <c r="T64"/>
    </row>
    <row r="65" spans="1:20" s="57" customFormat="1" ht="18.75" customHeight="1">
      <c r="A65" s="16" t="s">
        <v>70</v>
      </c>
      <c r="B65" s="54">
        <f aca="true" t="shared" si="20" ref="B65:O65">SUM(B66:B101)</f>
        <v>-58106.39</v>
      </c>
      <c r="C65" s="54">
        <f t="shared" si="20"/>
        <v>-41501.5</v>
      </c>
      <c r="D65" s="35">
        <f t="shared" si="20"/>
        <v>-244821.14</v>
      </c>
      <c r="E65" s="35">
        <f t="shared" si="20"/>
        <v>-132863.95</v>
      </c>
      <c r="F65" s="35">
        <f t="shared" si="20"/>
        <v>-39336.82</v>
      </c>
      <c r="G65" s="35">
        <f t="shared" si="20"/>
        <v>-52137.11</v>
      </c>
      <c r="H65" s="35">
        <f t="shared" si="20"/>
        <v>-58478.47</v>
      </c>
      <c r="I65" s="35">
        <f t="shared" si="20"/>
        <v>-101864.88</v>
      </c>
      <c r="J65" s="35">
        <f t="shared" si="20"/>
        <v>-21476.550000000003</v>
      </c>
      <c r="K65" s="35">
        <f t="shared" si="20"/>
        <v>-299462.55</v>
      </c>
      <c r="L65" s="35">
        <f t="shared" si="20"/>
        <v>-97436.05</v>
      </c>
      <c r="M65" s="35">
        <f t="shared" si="20"/>
        <v>-26448.9</v>
      </c>
      <c r="N65" s="54">
        <f t="shared" si="20"/>
        <v>-17790.41</v>
      </c>
      <c r="O65" s="54">
        <f t="shared" si="20"/>
        <v>-35831.17</v>
      </c>
      <c r="P65" s="19">
        <v>0</v>
      </c>
      <c r="Q65" s="54">
        <f t="shared" si="18"/>
        <v>-1227555.89</v>
      </c>
      <c r="R65"/>
      <c r="S65"/>
      <c r="T65"/>
    </row>
    <row r="66" spans="1:20" ht="18.75" customHeight="1">
      <c r="A66" s="12" t="s">
        <v>71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/>
      <c r="S66"/>
      <c r="T66"/>
    </row>
    <row r="67" spans="1:20" ht="18.75" customHeight="1">
      <c r="A67" s="12" t="s">
        <v>72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54">
        <f>SUM(B67:O67)</f>
        <v>-21.06</v>
      </c>
      <c r="R67"/>
      <c r="S67"/>
      <c r="T67"/>
    </row>
    <row r="68" spans="1:20" ht="18.75" customHeight="1">
      <c r="A68" s="12" t="s">
        <v>73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54">
        <f>SUM(B68:O68)</f>
        <v>-16413.14</v>
      </c>
      <c r="R68"/>
      <c r="S68"/>
      <c r="T68"/>
    </row>
    <row r="69" spans="1:20" ht="18.75" customHeight="1">
      <c r="A69" s="12" t="s">
        <v>74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35">
        <f>SUM(B69:O69)</f>
        <v>-60000</v>
      </c>
      <c r="R69"/>
      <c r="S69"/>
      <c r="T69"/>
    </row>
    <row r="70" spans="1:20" ht="18.75" customHeight="1">
      <c r="A70" s="34" t="s">
        <v>75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19">
        <v>0</v>
      </c>
      <c r="Q70" s="54">
        <f>SUM(B70:O70)</f>
        <v>-140909.09</v>
      </c>
      <c r="R70"/>
      <c r="S70"/>
      <c r="T70"/>
    </row>
    <row r="71" spans="1:20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/>
      <c r="S71"/>
      <c r="T71"/>
    </row>
    <row r="72" spans="1:20" ht="18.75" customHeight="1">
      <c r="A72" s="12" t="s">
        <v>77</v>
      </c>
      <c r="B72" s="35">
        <v>-44255.03</v>
      </c>
      <c r="C72" s="35">
        <v>-21372.72</v>
      </c>
      <c r="D72" s="35">
        <v>-224744.75</v>
      </c>
      <c r="E72" s="35">
        <v>-18070.91</v>
      </c>
      <c r="F72" s="35">
        <v>-29430.91</v>
      </c>
      <c r="G72" s="35">
        <v>-38807.11</v>
      </c>
      <c r="H72" s="35">
        <v>-40920.22</v>
      </c>
      <c r="I72" s="35">
        <v>-93466.7</v>
      </c>
      <c r="J72" s="35">
        <v>-12298.76</v>
      </c>
      <c r="K72" s="35">
        <v>-15545.28</v>
      </c>
      <c r="L72" s="35">
        <v>-89460.6</v>
      </c>
      <c r="M72" s="35">
        <v>-14387.08</v>
      </c>
      <c r="N72" s="35">
        <v>-12886.77</v>
      </c>
      <c r="O72" s="35">
        <v>-27066.62</v>
      </c>
      <c r="P72" s="19">
        <v>0</v>
      </c>
      <c r="Q72" s="54">
        <f>SUM(B72:O72)</f>
        <v>-682713.4599999998</v>
      </c>
      <c r="R72"/>
      <c r="S72"/>
      <c r="T72"/>
    </row>
    <row r="73" spans="1:20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/>
      <c r="S73"/>
      <c r="T73"/>
    </row>
    <row r="74" spans="1:20" ht="18.75" customHeight="1">
      <c r="A74" s="12" t="s">
        <v>79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/>
      <c r="S74"/>
      <c r="T74"/>
    </row>
    <row r="75" spans="1:20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/>
      <c r="S75"/>
      <c r="T75"/>
    </row>
    <row r="76" spans="1:20" ht="18.75" customHeight="1">
      <c r="A76" s="12" t="s">
        <v>81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/>
      <c r="S76"/>
      <c r="T76"/>
    </row>
    <row r="77" spans="1:20" ht="18.75" customHeight="1">
      <c r="A77" s="12" t="s">
        <v>82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/>
      <c r="S77"/>
      <c r="T77"/>
    </row>
    <row r="78" spans="1:20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54">
        <v>-280000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54">
        <f>SUM(B78:O78)</f>
        <v>-280000</v>
      </c>
      <c r="R78"/>
      <c r="S78"/>
      <c r="T78"/>
    </row>
    <row r="79" spans="1:20" ht="18.75" customHeight="1">
      <c r="A79" s="12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/>
      <c r="S79"/>
      <c r="T79"/>
    </row>
    <row r="80" spans="1:20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/>
      <c r="S80"/>
      <c r="T80"/>
    </row>
    <row r="81" spans="1:20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/>
      <c r="S81"/>
      <c r="T81"/>
    </row>
    <row r="82" spans="1:20" ht="18.75" customHeight="1">
      <c r="A82" s="12" t="s">
        <v>87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54">
        <f>SUM(B82:O82)</f>
        <v>-537.5</v>
      </c>
      <c r="R82"/>
      <c r="S82"/>
      <c r="T82"/>
    </row>
    <row r="83" spans="1:20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/>
      <c r="S83"/>
      <c r="T83"/>
    </row>
    <row r="84" spans="1:20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/>
      <c r="S84"/>
      <c r="T84"/>
    </row>
    <row r="85" spans="1:20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/>
      <c r="S85"/>
      <c r="T85"/>
    </row>
    <row r="86" spans="1:20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/>
      <c r="S86"/>
      <c r="T86"/>
    </row>
    <row r="87" spans="1:20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46"/>
      <c r="S87"/>
      <c r="T87"/>
    </row>
    <row r="88" spans="1:20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45"/>
      <c r="S88"/>
      <c r="T88"/>
    </row>
    <row r="89" spans="1:20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45"/>
      <c r="S89"/>
      <c r="T89"/>
    </row>
    <row r="90" spans="1:20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45"/>
      <c r="S90"/>
      <c r="T90"/>
    </row>
    <row r="91" spans="1:20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45"/>
      <c r="S91"/>
      <c r="T91"/>
    </row>
    <row r="92" spans="1:20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45"/>
      <c r="S92"/>
      <c r="T92"/>
    </row>
    <row r="93" spans="1:18" s="57" customFormat="1" ht="18.75" customHeight="1">
      <c r="A93" s="5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56"/>
    </row>
    <row r="94" spans="1:20" ht="18.75" customHeight="1">
      <c r="A94" s="5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45"/>
      <c r="S94"/>
      <c r="T94"/>
    </row>
    <row r="95" spans="1:20" ht="18.75" customHeight="1">
      <c r="A95" s="5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45"/>
      <c r="S95"/>
      <c r="T95"/>
    </row>
    <row r="96" spans="1:20" ht="18.75" customHeight="1">
      <c r="A96" s="59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45"/>
      <c r="S96"/>
      <c r="T96"/>
    </row>
    <row r="97" spans="1:20" ht="18.75" customHeight="1">
      <c r="A97" s="15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45"/>
      <c r="S97"/>
      <c r="T97"/>
    </row>
    <row r="98" spans="1:20" ht="18.75" customHeight="1">
      <c r="A98" s="15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f>SUM(B98:O98)</f>
        <v>0</v>
      </c>
      <c r="R98" s="45"/>
      <c r="S98"/>
      <c r="T98"/>
    </row>
    <row r="99" spans="1:20" ht="18.75" customHeight="1">
      <c r="A99" s="15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45"/>
      <c r="S99"/>
      <c r="T99"/>
    </row>
    <row r="100" spans="1:20" s="57" customFormat="1" ht="18.75" customHeight="1">
      <c r="A100" s="52" t="s">
        <v>105</v>
      </c>
      <c r="B100" s="19">
        <v>0</v>
      </c>
      <c r="C100" s="1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19">
        <v>0</v>
      </c>
      <c r="K100" s="19">
        <v>0</v>
      </c>
      <c r="L100" s="19">
        <v>0</v>
      </c>
      <c r="M100" s="19">
        <v>0</v>
      </c>
      <c r="N100" s="49">
        <v>0</v>
      </c>
      <c r="O100" s="49">
        <v>0</v>
      </c>
      <c r="P100" s="19">
        <v>0</v>
      </c>
      <c r="Q100" s="19">
        <f>SUM(B100:O100)</f>
        <v>0</v>
      </c>
      <c r="R100" s="56"/>
      <c r="S100"/>
      <c r="T100"/>
    </row>
    <row r="101" spans="1:18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>
        <v>0</v>
      </c>
      <c r="Q101" s="19"/>
      <c r="R101" s="45"/>
    </row>
    <row r="102" spans="1:20" ht="18.75" customHeight="1">
      <c r="A102" s="16" t="s">
        <v>153</v>
      </c>
      <c r="B102" s="35">
        <v>90995</v>
      </c>
      <c r="C102" s="35">
        <v>47500</v>
      </c>
      <c r="D102" s="35">
        <v>69850</v>
      </c>
      <c r="E102" s="19">
        <v>0</v>
      </c>
      <c r="F102" s="19">
        <v>0</v>
      </c>
      <c r="G102" s="35">
        <v>61600</v>
      </c>
      <c r="H102" s="35">
        <v>21255</v>
      </c>
      <c r="I102" s="35">
        <v>26642</v>
      </c>
      <c r="J102" s="35">
        <v>4360</v>
      </c>
      <c r="K102" s="35">
        <v>5450</v>
      </c>
      <c r="L102" s="19">
        <v>0</v>
      </c>
      <c r="M102" s="35">
        <v>28325</v>
      </c>
      <c r="N102" s="19">
        <v>0</v>
      </c>
      <c r="O102" s="19">
        <v>0</v>
      </c>
      <c r="P102" s="54">
        <v>32897.77</v>
      </c>
      <c r="Q102" s="35">
        <f>SUM(B102:P102)</f>
        <v>388874.77</v>
      </c>
      <c r="R102" s="45"/>
      <c r="S102"/>
      <c r="T102"/>
    </row>
    <row r="103" spans="1:20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f aca="true" t="shared" si="21" ref="Q103:Q109">SUM(B103:O103)</f>
        <v>0</v>
      </c>
      <c r="R103" s="46"/>
      <c r="S103"/>
      <c r="T103"/>
    </row>
    <row r="104" spans="1:18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20">
        <v>0</v>
      </c>
      <c r="Q104" s="31">
        <f t="shared" si="21"/>
        <v>0</v>
      </c>
      <c r="R104" s="44"/>
    </row>
    <row r="105" spans="1:18" ht="18.75" customHeight="1">
      <c r="A105" s="16" t="s">
        <v>107</v>
      </c>
      <c r="B105" s="24">
        <f aca="true" t="shared" si="22" ref="B105:G105">+B106+B107</f>
        <v>1716669.3199999998</v>
      </c>
      <c r="C105" s="24">
        <f t="shared" si="22"/>
        <v>2479456.7900000005</v>
      </c>
      <c r="D105" s="24">
        <f t="shared" si="22"/>
        <v>2250045.4399999995</v>
      </c>
      <c r="E105" s="24">
        <f t="shared" si="22"/>
        <v>378005.3</v>
      </c>
      <c r="F105" s="24">
        <f t="shared" si="22"/>
        <v>871056.2800000001</v>
      </c>
      <c r="G105" s="24">
        <f t="shared" si="22"/>
        <v>1323997.5199999998</v>
      </c>
      <c r="H105" s="24">
        <f aca="true" t="shared" si="23" ref="H105:M105">+H106+H107</f>
        <v>1175282.2200000002</v>
      </c>
      <c r="I105" s="24">
        <f t="shared" si="23"/>
        <v>779691.5300000001</v>
      </c>
      <c r="J105" s="24">
        <f t="shared" si="23"/>
        <v>474060.43000000005</v>
      </c>
      <c r="K105" s="24">
        <f t="shared" si="23"/>
        <v>212405.84999999992</v>
      </c>
      <c r="L105" s="24">
        <f t="shared" si="23"/>
        <v>697230.2200000001</v>
      </c>
      <c r="M105" s="24">
        <f t="shared" si="23"/>
        <v>1262386.26</v>
      </c>
      <c r="N105" s="24">
        <f>+N106+N107</f>
        <v>551736.9799999999</v>
      </c>
      <c r="O105" s="24">
        <f>+O106+O107</f>
        <v>931275.4599999997</v>
      </c>
      <c r="P105" s="24">
        <f>+P106+P107</f>
        <v>32897.77</v>
      </c>
      <c r="Q105" s="19">
        <f>SUM(B105:P105)</f>
        <v>15136197.37</v>
      </c>
      <c r="R105" s="60"/>
    </row>
    <row r="106" spans="1:18" ht="18" customHeight="1">
      <c r="A106" s="16" t="s">
        <v>108</v>
      </c>
      <c r="B106" s="24">
        <f aca="true" t="shared" si="24" ref="B106:O106">+B43+B58+B65+B102</f>
        <v>1699211.9</v>
      </c>
      <c r="C106" s="24">
        <f t="shared" si="24"/>
        <v>2455224.8100000005</v>
      </c>
      <c r="D106" s="24">
        <f t="shared" si="24"/>
        <v>2241934.6799999997</v>
      </c>
      <c r="E106" s="24">
        <f t="shared" si="24"/>
        <v>378005.3</v>
      </c>
      <c r="F106" s="24">
        <f t="shared" si="24"/>
        <v>863804.6800000002</v>
      </c>
      <c r="G106" s="24">
        <f t="shared" si="24"/>
        <v>1300942.4999999998</v>
      </c>
      <c r="H106" s="24">
        <f t="shared" si="24"/>
        <v>1175282.2200000002</v>
      </c>
      <c r="I106" s="24">
        <f t="shared" si="24"/>
        <v>770951.9900000001</v>
      </c>
      <c r="J106" s="24">
        <f t="shared" si="24"/>
        <v>472487.92000000004</v>
      </c>
      <c r="K106" s="24">
        <f t="shared" si="24"/>
        <v>206752.98999999993</v>
      </c>
      <c r="L106" s="24">
        <f t="shared" si="24"/>
        <v>695765.43</v>
      </c>
      <c r="M106" s="24">
        <f t="shared" si="24"/>
        <v>1253447.27</v>
      </c>
      <c r="N106" s="24">
        <f t="shared" si="24"/>
        <v>547386.5899999999</v>
      </c>
      <c r="O106" s="24">
        <f t="shared" si="24"/>
        <v>927925.8199999997</v>
      </c>
      <c r="P106" s="24">
        <f>+P43+P58+P65+P102</f>
        <v>32897.77</v>
      </c>
      <c r="Q106" s="19">
        <f>SUM(B106:P106)</f>
        <v>15022021.870000001</v>
      </c>
      <c r="R106" s="44"/>
    </row>
    <row r="107" spans="1:18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24">
        <f>IF(+P53+P103+P108&lt;0,0,(P53+P103+P108))</f>
        <v>0</v>
      </c>
      <c r="Q107" s="19">
        <f>SUM(B107:P107)</f>
        <v>114175.5</v>
      </c>
      <c r="R107" s="61"/>
    </row>
    <row r="108" spans="1:19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4">
        <v>0</v>
      </c>
      <c r="L108" s="54">
        <v>0</v>
      </c>
      <c r="M108" s="54">
        <v>0</v>
      </c>
      <c r="N108" s="19">
        <v>0</v>
      </c>
      <c r="O108" s="19">
        <v>0</v>
      </c>
      <c r="P108" s="19">
        <v>0</v>
      </c>
      <c r="Q108" s="31">
        <f t="shared" si="21"/>
        <v>0</v>
      </c>
      <c r="S108" s="47"/>
    </row>
    <row r="109" spans="1:20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31">
        <f t="shared" si="21"/>
        <v>0</v>
      </c>
      <c r="R109"/>
      <c r="S109"/>
      <c r="T109"/>
    </row>
    <row r="110" spans="1:17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>
        <v>0</v>
      </c>
      <c r="Q110" s="20"/>
    </row>
    <row r="111" spans="1:17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/>
    </row>
    <row r="113" spans="1:18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18">
        <v>0</v>
      </c>
      <c r="Q113" s="39">
        <f>SUM(Q114:Q147)</f>
        <v>15136197.38</v>
      </c>
      <c r="R113" s="44"/>
    </row>
    <row r="114" spans="1:17" ht="18.75" customHeight="1">
      <c r="A114" s="26" t="s">
        <v>113</v>
      </c>
      <c r="B114" s="27">
        <v>241786.31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9">
        <f aca="true" t="shared" si="27" ref="Q114:Q123">SUM(B114:O114)</f>
        <v>241786.31</v>
      </c>
    </row>
    <row r="115" spans="1:17" ht="18.75" customHeight="1">
      <c r="A115" s="26" t="s">
        <v>114</v>
      </c>
      <c r="B115" s="27">
        <v>1474883.01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f t="shared" si="27"/>
        <v>1474883.01</v>
      </c>
    </row>
    <row r="116" spans="1:17" ht="18.75" customHeight="1">
      <c r="A116" s="26" t="s">
        <v>115</v>
      </c>
      <c r="B116" s="38">
        <v>0</v>
      </c>
      <c r="C116" s="27">
        <v>2479456.8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9">
        <f t="shared" si="27"/>
        <v>2479456.8</v>
      </c>
    </row>
    <row r="117" spans="1:17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9">
        <f t="shared" si="27"/>
        <v>0</v>
      </c>
    </row>
    <row r="118" spans="1:17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9">
        <f t="shared" si="27"/>
        <v>0</v>
      </c>
    </row>
    <row r="119" spans="1:17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9">
        <f t="shared" si="27"/>
        <v>0</v>
      </c>
    </row>
    <row r="120" spans="1:17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9">
        <f t="shared" si="27"/>
        <v>0</v>
      </c>
    </row>
    <row r="121" spans="1:17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9">
        <f t="shared" si="27"/>
        <v>0</v>
      </c>
    </row>
    <row r="122" spans="1:17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9">
        <f t="shared" si="27"/>
        <v>0</v>
      </c>
    </row>
    <row r="123" spans="1:17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9">
        <f t="shared" si="27"/>
        <v>0</v>
      </c>
    </row>
    <row r="124" spans="1:17" ht="18.75" customHeight="1">
      <c r="A124" s="26" t="s">
        <v>123</v>
      </c>
      <c r="B124" s="55">
        <v>0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38">
        <v>0</v>
      </c>
      <c r="I124" s="38">
        <v>0</v>
      </c>
      <c r="J124" s="55">
        <v>0</v>
      </c>
      <c r="K124" s="38">
        <v>0</v>
      </c>
      <c r="L124" s="38">
        <v>0</v>
      </c>
      <c r="M124" s="38">
        <v>0</v>
      </c>
      <c r="N124" s="55">
        <v>0</v>
      </c>
      <c r="O124" s="55">
        <v>0</v>
      </c>
      <c r="P124" s="55">
        <v>0</v>
      </c>
      <c r="Q124" s="39">
        <f>SUM(B124:O124)</f>
        <v>0</v>
      </c>
    </row>
    <row r="125" spans="1:17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5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9">
        <f aca="true" t="shared" si="28" ref="Q125:Q145">SUM(B125:O125)</f>
        <v>0</v>
      </c>
    </row>
    <row r="126" spans="1:17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5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9">
        <f t="shared" si="28"/>
        <v>0</v>
      </c>
    </row>
    <row r="127" spans="1:17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5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9">
        <f t="shared" si="28"/>
        <v>0</v>
      </c>
    </row>
    <row r="128" spans="1:17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5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9">
        <f t="shared" si="28"/>
        <v>0</v>
      </c>
    </row>
    <row r="129" spans="1:17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5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f t="shared" si="28"/>
        <v>0</v>
      </c>
    </row>
    <row r="130" spans="1:20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5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27">
        <v>10984.57</v>
      </c>
      <c r="Q130" s="39">
        <f>SUM(B130:P130)</f>
        <v>10984.57</v>
      </c>
      <c r="T130"/>
    </row>
    <row r="131" spans="1:20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5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27">
        <v>21913.2</v>
      </c>
      <c r="Q131" s="39">
        <f>SUM(B131:P131)</f>
        <v>21913.2</v>
      </c>
      <c r="T131"/>
    </row>
    <row r="132" spans="1:17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378005.3</v>
      </c>
      <c r="F132" s="38">
        <v>0</v>
      </c>
      <c r="G132" s="38">
        <v>0</v>
      </c>
      <c r="H132" s="38">
        <v>0</v>
      </c>
      <c r="I132" s="38">
        <v>0</v>
      </c>
      <c r="J132" s="55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9">
        <f t="shared" si="28"/>
        <v>378005.3</v>
      </c>
    </row>
    <row r="133" spans="1:17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871056.29</v>
      </c>
      <c r="G133" s="38">
        <v>0</v>
      </c>
      <c r="H133" s="38">
        <v>0</v>
      </c>
      <c r="I133" s="38">
        <v>0</v>
      </c>
      <c r="J133" s="55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9">
        <f t="shared" si="28"/>
        <v>871056.29</v>
      </c>
    </row>
    <row r="134" spans="1:19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1175282.22</v>
      </c>
      <c r="I134" s="38">
        <v>0</v>
      </c>
      <c r="J134" s="55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9">
        <f t="shared" si="28"/>
        <v>1175282.22</v>
      </c>
      <c r="R134" s="67"/>
      <c r="S134" s="67"/>
    </row>
    <row r="135" spans="1:17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9">
        <f t="shared" si="28"/>
        <v>0</v>
      </c>
    </row>
    <row r="136" spans="1:17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9">
        <f t="shared" si="28"/>
        <v>0</v>
      </c>
    </row>
    <row r="137" spans="1:17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474060.42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9">
        <f t="shared" si="28"/>
        <v>474060.42</v>
      </c>
    </row>
    <row r="138" spans="1:17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212405.85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9">
        <f t="shared" si="28"/>
        <v>212405.85</v>
      </c>
    </row>
    <row r="139" spans="1:18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8">
        <v>0</v>
      </c>
      <c r="Q139" s="39">
        <f t="shared" si="28"/>
        <v>0</v>
      </c>
      <c r="R139"/>
    </row>
    <row r="140" spans="1:17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9">
        <f t="shared" si="28"/>
        <v>0</v>
      </c>
    </row>
    <row r="141" spans="1:17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1323997.52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9">
        <f t="shared" si="28"/>
        <v>1323997.52</v>
      </c>
    </row>
    <row r="142" spans="1:17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779691.53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f t="shared" si="28"/>
        <v>779691.53</v>
      </c>
    </row>
    <row r="143" spans="1:17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697230.22</v>
      </c>
      <c r="M143" s="38">
        <v>0</v>
      </c>
      <c r="N143" s="38">
        <v>0</v>
      </c>
      <c r="O143" s="38">
        <v>0</v>
      </c>
      <c r="P143" s="38">
        <v>0</v>
      </c>
      <c r="Q143" s="39">
        <f t="shared" si="28"/>
        <v>697230.22</v>
      </c>
    </row>
    <row r="144" spans="1:17" ht="18" customHeight="1">
      <c r="A144" s="26" t="s">
        <v>143</v>
      </c>
      <c r="B144" s="38">
        <v>0</v>
      </c>
      <c r="C144" s="38">
        <v>0</v>
      </c>
      <c r="D144" s="69">
        <v>2250045.44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9">
        <f t="shared" si="28"/>
        <v>2250045.44</v>
      </c>
    </row>
    <row r="145" spans="1:17" ht="18" customHeight="1">
      <c r="A145" s="26" t="s">
        <v>144</v>
      </c>
      <c r="B145" s="70">
        <v>0</v>
      </c>
      <c r="C145" s="70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1262386.25</v>
      </c>
      <c r="N145" s="70">
        <v>0</v>
      </c>
      <c r="O145" s="70">
        <v>0</v>
      </c>
      <c r="P145" s="70">
        <v>0</v>
      </c>
      <c r="Q145" s="39">
        <f t="shared" si="28"/>
        <v>1262386.25</v>
      </c>
    </row>
    <row r="146" spans="1:17" ht="18" customHeight="1">
      <c r="A146" s="74" t="s">
        <v>149</v>
      </c>
      <c r="B146" s="70">
        <v>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1">
        <v>551736.98</v>
      </c>
      <c r="O146" s="70">
        <v>0</v>
      </c>
      <c r="P146" s="38">
        <v>0</v>
      </c>
      <c r="Q146" s="39">
        <f>SUM(B146:O146)</f>
        <v>551736.98</v>
      </c>
    </row>
    <row r="147" spans="1:17" ht="18" customHeight="1">
      <c r="A147" s="72" t="s">
        <v>150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7">
        <v>931275.47</v>
      </c>
      <c r="P147" s="78">
        <v>0</v>
      </c>
      <c r="Q147" s="75">
        <f>SUM(B147:O147)</f>
        <v>931275.47</v>
      </c>
    </row>
    <row r="148" ht="18" customHeight="1">
      <c r="A148" s="79" t="s">
        <v>154</v>
      </c>
    </row>
    <row r="149" ht="18" customHeight="1">
      <c r="A149" s="79" t="s">
        <v>155</v>
      </c>
    </row>
    <row r="150" ht="18" customHeight="1"/>
    <row r="151" ht="18" customHeight="1"/>
  </sheetData>
  <sheetProtection/>
  <mergeCells count="5">
    <mergeCell ref="A1:Q1"/>
    <mergeCell ref="A2:Q2"/>
    <mergeCell ref="A4:A6"/>
    <mergeCell ref="Q4:Q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2019-08-15T19:54:55Z</dcterms:modified>
  <cp:category/>
  <cp:version/>
  <cp:contentType/>
  <cp:contentStatus/>
</cp:coreProperties>
</file>